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6540D758-DDB7-4D11-82BA-E1A5556065D7}" xr6:coauthVersionLast="45" xr6:coauthVersionMax="45" xr10:uidLastSave="{00000000-0000-0000-0000-000000000000}"/>
  <bookViews>
    <workbookView xWindow="29565" yWindow="630" windowWidth="28020" windowHeight="15105" xr2:uid="{00000000-000D-0000-FFFF-FFFF00000000}"/>
  </bookViews>
  <sheets>
    <sheet name="Statement of Cash Flow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3" i="1" l="1"/>
  <c r="I133" i="1" s="1"/>
  <c r="H133" i="1" s="1"/>
  <c r="G133" i="1" s="1"/>
  <c r="F133" i="1" s="1"/>
  <c r="E133" i="1" s="1"/>
  <c r="D133" i="1" s="1"/>
  <c r="C133" i="1" s="1"/>
  <c r="C111" i="1"/>
  <c r="K133" i="1"/>
  <c r="D85" i="1"/>
  <c r="K50" i="1"/>
  <c r="K49" i="1"/>
  <c r="D50" i="1"/>
  <c r="D49" i="1"/>
  <c r="C49" i="1" s="1"/>
  <c r="E65" i="1"/>
  <c r="F65" i="1"/>
  <c r="G65" i="1"/>
  <c r="H65" i="1"/>
  <c r="I65" i="1"/>
  <c r="J65" i="1"/>
  <c r="E67" i="1"/>
  <c r="K17" i="1"/>
  <c r="D17" i="1"/>
  <c r="C50" i="1" l="1"/>
  <c r="C17" i="1"/>
  <c r="I131" i="1"/>
  <c r="H131" i="1"/>
  <c r="G131" i="1"/>
  <c r="F131" i="1"/>
  <c r="E131" i="1"/>
  <c r="J131" i="1"/>
  <c r="J20" i="1"/>
  <c r="I20" i="1"/>
  <c r="H20" i="1"/>
  <c r="G20" i="1"/>
  <c r="F20" i="1"/>
  <c r="E20" i="1"/>
  <c r="J77" i="1"/>
  <c r="I77" i="1"/>
  <c r="H77" i="1"/>
  <c r="G77" i="1"/>
  <c r="F77" i="1"/>
  <c r="E77" i="1"/>
  <c r="J86" i="1"/>
  <c r="I86" i="1"/>
  <c r="H86" i="1"/>
  <c r="G86" i="1"/>
  <c r="F86" i="1"/>
  <c r="E86" i="1"/>
  <c r="J93" i="1"/>
  <c r="I93" i="1"/>
  <c r="H93" i="1"/>
  <c r="G93" i="1"/>
  <c r="F93" i="1"/>
  <c r="E93" i="1"/>
  <c r="J96" i="1"/>
  <c r="I96" i="1"/>
  <c r="I98" i="1" s="1"/>
  <c r="H96" i="1"/>
  <c r="H98" i="1" s="1"/>
  <c r="G96" i="1"/>
  <c r="G98" i="1" s="1"/>
  <c r="F96" i="1"/>
  <c r="F98" i="1" s="1"/>
  <c r="E96" i="1"/>
  <c r="E98" i="1" s="1"/>
  <c r="J104" i="1"/>
  <c r="J106" i="1" s="1"/>
  <c r="I104" i="1"/>
  <c r="I106" i="1" s="1"/>
  <c r="H104" i="1"/>
  <c r="H106" i="1" s="1"/>
  <c r="G104" i="1"/>
  <c r="G106" i="1" s="1"/>
  <c r="F104" i="1"/>
  <c r="F106" i="1" s="1"/>
  <c r="E104" i="1"/>
  <c r="E106" i="1" s="1"/>
  <c r="C124" i="1"/>
  <c r="D128" i="1"/>
  <c r="C128" i="1" s="1"/>
  <c r="D127" i="1"/>
  <c r="D126" i="1"/>
  <c r="D125" i="1"/>
  <c r="D124" i="1"/>
  <c r="D123" i="1"/>
  <c r="D122" i="1"/>
  <c r="C122" i="1" s="1"/>
  <c r="D121" i="1"/>
  <c r="D120" i="1"/>
  <c r="D119" i="1"/>
  <c r="D118" i="1"/>
  <c r="C118" i="1" s="1"/>
  <c r="D117" i="1"/>
  <c r="D116" i="1"/>
  <c r="C116" i="1" s="1"/>
  <c r="D115" i="1"/>
  <c r="D114" i="1"/>
  <c r="D113" i="1"/>
  <c r="D112" i="1"/>
  <c r="D103" i="1"/>
  <c r="D102" i="1"/>
  <c r="D104" i="1" s="1"/>
  <c r="D106" i="1" s="1"/>
  <c r="D95" i="1"/>
  <c r="D96" i="1" s="1"/>
  <c r="D92" i="1"/>
  <c r="D84" i="1"/>
  <c r="D83" i="1"/>
  <c r="D82" i="1"/>
  <c r="D81" i="1"/>
  <c r="D80" i="1"/>
  <c r="D76" i="1"/>
  <c r="D75" i="1"/>
  <c r="D74" i="1"/>
  <c r="D73" i="1"/>
  <c r="D72" i="1"/>
  <c r="D71" i="1"/>
  <c r="D70" i="1"/>
  <c r="D68" i="1"/>
  <c r="D67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9" i="1"/>
  <c r="D18" i="1"/>
  <c r="D16" i="1"/>
  <c r="D15" i="1"/>
  <c r="D14" i="1"/>
  <c r="D13" i="1"/>
  <c r="D12" i="1"/>
  <c r="D11" i="1"/>
  <c r="D10" i="1"/>
  <c r="D9" i="1"/>
  <c r="K131" i="1"/>
  <c r="P104" i="1"/>
  <c r="O104" i="1"/>
  <c r="N104" i="1"/>
  <c r="N106" i="1" s="1"/>
  <c r="M104" i="1"/>
  <c r="L104" i="1"/>
  <c r="Q104" i="1"/>
  <c r="Q106" i="1" s="1"/>
  <c r="K129" i="1"/>
  <c r="K111" i="1"/>
  <c r="K128" i="1"/>
  <c r="K127" i="1"/>
  <c r="K126" i="1"/>
  <c r="C126" i="1" s="1"/>
  <c r="K125" i="1"/>
  <c r="K124" i="1"/>
  <c r="K123" i="1"/>
  <c r="K122" i="1"/>
  <c r="K121" i="1"/>
  <c r="K120" i="1"/>
  <c r="K119" i="1"/>
  <c r="K118" i="1"/>
  <c r="K117" i="1"/>
  <c r="C117" i="1" s="1"/>
  <c r="K116" i="1"/>
  <c r="K115" i="1"/>
  <c r="K114" i="1"/>
  <c r="K113" i="1"/>
  <c r="K112" i="1"/>
  <c r="K103" i="1"/>
  <c r="C103" i="1" s="1"/>
  <c r="K102" i="1"/>
  <c r="K104" i="1" s="1"/>
  <c r="K106" i="1" s="1"/>
  <c r="K95" i="1"/>
  <c r="K96" i="1" s="1"/>
  <c r="K92" i="1"/>
  <c r="K93" i="1" s="1"/>
  <c r="K85" i="1"/>
  <c r="K84" i="1"/>
  <c r="K83" i="1"/>
  <c r="K82" i="1"/>
  <c r="K81" i="1"/>
  <c r="K80" i="1"/>
  <c r="K76" i="1"/>
  <c r="K75" i="1"/>
  <c r="K74" i="1"/>
  <c r="K73" i="1"/>
  <c r="K72" i="1"/>
  <c r="K71" i="1"/>
  <c r="K70" i="1"/>
  <c r="K68" i="1"/>
  <c r="K67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19" i="1"/>
  <c r="K18" i="1"/>
  <c r="K16" i="1"/>
  <c r="K15" i="1"/>
  <c r="K14" i="1"/>
  <c r="K13" i="1"/>
  <c r="K12" i="1"/>
  <c r="K11" i="1"/>
  <c r="K10" i="1"/>
  <c r="K9" i="1"/>
  <c r="P106" i="1"/>
  <c r="L106" i="1"/>
  <c r="O106" i="1"/>
  <c r="M106" i="1"/>
  <c r="Q96" i="1"/>
  <c r="P96" i="1"/>
  <c r="O96" i="1"/>
  <c r="N96" i="1"/>
  <c r="M96" i="1"/>
  <c r="L96" i="1"/>
  <c r="Q93" i="1"/>
  <c r="Q98" i="1" s="1"/>
  <c r="P93" i="1"/>
  <c r="P98" i="1" s="1"/>
  <c r="O93" i="1"/>
  <c r="O98" i="1" s="1"/>
  <c r="N93" i="1"/>
  <c r="N98" i="1" s="1"/>
  <c r="M93" i="1"/>
  <c r="M98" i="1" s="1"/>
  <c r="L93" i="1"/>
  <c r="L98" i="1" s="1"/>
  <c r="Q86" i="1"/>
  <c r="P86" i="1"/>
  <c r="O86" i="1"/>
  <c r="N86" i="1"/>
  <c r="M86" i="1"/>
  <c r="L86" i="1"/>
  <c r="Q77" i="1"/>
  <c r="P77" i="1"/>
  <c r="O77" i="1"/>
  <c r="N77" i="1"/>
  <c r="M77" i="1"/>
  <c r="L77" i="1"/>
  <c r="Q65" i="1"/>
  <c r="P65" i="1"/>
  <c r="O65" i="1"/>
  <c r="N65" i="1"/>
  <c r="M65" i="1"/>
  <c r="L65" i="1"/>
  <c r="Q20" i="1"/>
  <c r="P20" i="1"/>
  <c r="P88" i="1" s="1"/>
  <c r="P108" i="1" s="1"/>
  <c r="O20" i="1"/>
  <c r="N20" i="1"/>
  <c r="M20" i="1"/>
  <c r="L20" i="1"/>
  <c r="K98" i="1" l="1"/>
  <c r="C127" i="1"/>
  <c r="C9" i="1"/>
  <c r="C73" i="1"/>
  <c r="C123" i="1"/>
  <c r="C115" i="1"/>
  <c r="C83" i="1"/>
  <c r="C112" i="1"/>
  <c r="C68" i="1"/>
  <c r="C119" i="1"/>
  <c r="C125" i="1"/>
  <c r="C121" i="1"/>
  <c r="J111" i="1"/>
  <c r="J129" i="1" s="1"/>
  <c r="I111" i="1" s="1"/>
  <c r="I129" i="1" s="1"/>
  <c r="H111" i="1" s="1"/>
  <c r="H129" i="1" s="1"/>
  <c r="G111" i="1" s="1"/>
  <c r="G129" i="1" s="1"/>
  <c r="F111" i="1" s="1"/>
  <c r="F129" i="1" s="1"/>
  <c r="E111" i="1" s="1"/>
  <c r="E129" i="1" s="1"/>
  <c r="D111" i="1"/>
  <c r="C92" i="1"/>
  <c r="C93" i="1" s="1"/>
  <c r="C114" i="1"/>
  <c r="C120" i="1"/>
  <c r="C102" i="1"/>
  <c r="C104" i="1" s="1"/>
  <c r="C106" i="1" s="1"/>
  <c r="K77" i="1"/>
  <c r="C70" i="1"/>
  <c r="C59" i="1"/>
  <c r="C63" i="1"/>
  <c r="C74" i="1"/>
  <c r="C84" i="1"/>
  <c r="C71" i="1"/>
  <c r="C75" i="1"/>
  <c r="C67" i="1"/>
  <c r="C72" i="1"/>
  <c r="C76" i="1"/>
  <c r="K65" i="1"/>
  <c r="C19" i="1"/>
  <c r="D129" i="1"/>
  <c r="C113" i="1"/>
  <c r="C82" i="1"/>
  <c r="N88" i="1"/>
  <c r="N108" i="1" s="1"/>
  <c r="Q88" i="1"/>
  <c r="Q108" i="1" s="1"/>
  <c r="O88" i="1"/>
  <c r="O108" i="1" s="1"/>
  <c r="M88" i="1"/>
  <c r="L88" i="1"/>
  <c r="C11" i="1"/>
  <c r="C23" i="1"/>
  <c r="C31" i="1"/>
  <c r="C39" i="1"/>
  <c r="C47" i="1"/>
  <c r="C57" i="1"/>
  <c r="C24" i="1"/>
  <c r="C32" i="1"/>
  <c r="C40" i="1"/>
  <c r="C48" i="1"/>
  <c r="C58" i="1"/>
  <c r="C13" i="1"/>
  <c r="C18" i="1"/>
  <c r="C25" i="1"/>
  <c r="C29" i="1"/>
  <c r="C33" i="1"/>
  <c r="C37" i="1"/>
  <c r="C41" i="1"/>
  <c r="C45" i="1"/>
  <c r="C51" i="1"/>
  <c r="C55" i="1"/>
  <c r="C15" i="1"/>
  <c r="C27" i="1"/>
  <c r="C35" i="1"/>
  <c r="C43" i="1"/>
  <c r="C53" i="1"/>
  <c r="C61" i="1"/>
  <c r="C28" i="1"/>
  <c r="C36" i="1"/>
  <c r="C44" i="1"/>
  <c r="C54" i="1"/>
  <c r="C62" i="1"/>
  <c r="K20" i="1"/>
  <c r="C26" i="1"/>
  <c r="C30" i="1"/>
  <c r="C34" i="1"/>
  <c r="C38" i="1"/>
  <c r="C42" i="1"/>
  <c r="C46" i="1"/>
  <c r="C52" i="1"/>
  <c r="C56" i="1"/>
  <c r="C60" i="1"/>
  <c r="C64" i="1"/>
  <c r="C85" i="1"/>
  <c r="D65" i="1"/>
  <c r="C95" i="1"/>
  <c r="C96" i="1" s="1"/>
  <c r="C98" i="1" s="1"/>
  <c r="J98" i="1"/>
  <c r="D93" i="1"/>
  <c r="D98" i="1" s="1"/>
  <c r="C80" i="1"/>
  <c r="D86" i="1"/>
  <c r="C16" i="1"/>
  <c r="C14" i="1"/>
  <c r="C12" i="1"/>
  <c r="H88" i="1"/>
  <c r="H108" i="1" s="1"/>
  <c r="D77" i="1"/>
  <c r="J88" i="1"/>
  <c r="D20" i="1"/>
  <c r="F88" i="1"/>
  <c r="F108" i="1" s="1"/>
  <c r="C10" i="1"/>
  <c r="K86" i="1"/>
  <c r="C81" i="1"/>
  <c r="G88" i="1"/>
  <c r="G108" i="1" s="1"/>
  <c r="E88" i="1"/>
  <c r="E108" i="1" s="1"/>
  <c r="I88" i="1"/>
  <c r="I108" i="1" s="1"/>
  <c r="L108" i="1"/>
  <c r="M108" i="1"/>
  <c r="J108" i="1" l="1"/>
  <c r="C129" i="1"/>
  <c r="C131" i="1" s="1"/>
  <c r="C77" i="1"/>
  <c r="C86" i="1"/>
  <c r="K88" i="1"/>
  <c r="K108" i="1" s="1"/>
  <c r="C65" i="1"/>
  <c r="D131" i="1"/>
  <c r="C20" i="1"/>
  <c r="D88" i="1"/>
  <c r="D108" i="1" s="1"/>
  <c r="C88" i="1" l="1"/>
  <c r="C108" i="1" s="1"/>
</calcChain>
</file>

<file path=xl/sharedStrings.xml><?xml version="1.0" encoding="utf-8"?>
<sst xmlns="http://schemas.openxmlformats.org/spreadsheetml/2006/main" count="130" uniqueCount="128">
  <si>
    <t>Statement of Cash Flows</t>
  </si>
  <si>
    <t>National ELT Accreditation Scheme Limited</t>
  </si>
  <si>
    <t>For the month ended 31 December 2019</t>
  </si>
  <si>
    <t>Account</t>
  </si>
  <si>
    <t>Dec 2019</t>
  </si>
  <si>
    <t>Nov 2019</t>
  </si>
  <si>
    <t>Oct 2019</t>
  </si>
  <si>
    <t>Sep 2019</t>
  </si>
  <si>
    <t>Aug 2019</t>
  </si>
  <si>
    <t>Jul 2019</t>
  </si>
  <si>
    <t>Operating Activities</t>
  </si>
  <si>
    <t>Receipts from customers</t>
  </si>
  <si>
    <t>Application Fees-  Domestic</t>
  </si>
  <si>
    <t>Application Fees - International</t>
  </si>
  <si>
    <t>Associate Membership Fees</t>
  </si>
  <si>
    <t>Audit Services (ASQA/BOS)</t>
  </si>
  <si>
    <t>Conf regist paid in Advance</t>
  </si>
  <si>
    <t>Conf S'ship paid in Advance</t>
  </si>
  <si>
    <t>Merchant Fee Reimbursed</t>
  </si>
  <si>
    <t>NEAS Assist Consulting</t>
  </si>
  <si>
    <t>Total Receipts from customers</t>
  </si>
  <si>
    <t>Payments to suppliers and employees</t>
  </si>
  <si>
    <t>Accommodation - Domestic</t>
  </si>
  <si>
    <t>Accommodation - international</t>
  </si>
  <si>
    <t>Accounting Fees</t>
  </si>
  <si>
    <t>Advertising</t>
  </si>
  <si>
    <t>Airfares - Domestic</t>
  </si>
  <si>
    <t>Airfares - international</t>
  </si>
  <si>
    <t>Audit &amp; Finance</t>
  </si>
  <si>
    <t>Bank Charges</t>
  </si>
  <si>
    <t>Board Catering</t>
  </si>
  <si>
    <t>Board Fees &amp; Wages</t>
  </si>
  <si>
    <t>Board Super</t>
  </si>
  <si>
    <t>Board Travel</t>
  </si>
  <si>
    <t>Computer &amp; IT Expenses</t>
  </si>
  <si>
    <t>Conference Sponsorships</t>
  </si>
  <si>
    <t>Conferences (External)</t>
  </si>
  <si>
    <t>Contract Staff - External</t>
  </si>
  <si>
    <t>Contract Staff - Internal</t>
  </si>
  <si>
    <t>Dues and Subscriptions</t>
  </si>
  <si>
    <t>Electricity</t>
  </si>
  <si>
    <t>Food/ general expenses - Domestic</t>
  </si>
  <si>
    <t>Food/general expesnes - International</t>
  </si>
  <si>
    <t>Graphic Design &amp; Collateral</t>
  </si>
  <si>
    <t>Insurance</t>
  </si>
  <si>
    <t>Legal Fees</t>
  </si>
  <si>
    <t>Misc Marketing</t>
  </si>
  <si>
    <t>Moving Costs</t>
  </si>
  <si>
    <t>Office Supplies</t>
  </si>
  <si>
    <t>Parking</t>
  </si>
  <si>
    <t>Photocopier</t>
  </si>
  <si>
    <t>Professional Development</t>
  </si>
  <si>
    <t>Rent &amp; Outgoings</t>
  </si>
  <si>
    <t>Salaries</t>
  </si>
  <si>
    <t>Staff Amenities</t>
  </si>
  <si>
    <t>Stripe Fees</t>
  </si>
  <si>
    <t>Superannuation [62005]</t>
  </si>
  <si>
    <t>Telephone/Fax/Email/Postage [66004]</t>
  </si>
  <si>
    <t>Travel Oncost (cabs, etc.) - Domestic</t>
  </si>
  <si>
    <t>Travel oncosts (cabs etc) - International</t>
  </si>
  <si>
    <t>Web Maintenance</t>
  </si>
  <si>
    <t>Worker Compensation</t>
  </si>
  <si>
    <t>Total Payments to suppliers and employees</t>
  </si>
  <si>
    <t>Investment revenue received</t>
  </si>
  <si>
    <t>Interest received</t>
  </si>
  <si>
    <t>GST</t>
  </si>
  <si>
    <t>Deposits Paid</t>
  </si>
  <si>
    <t>Eventbrite Holding Account</t>
  </si>
  <si>
    <t>Other Debtors</t>
  </si>
  <si>
    <t>Other Income</t>
  </si>
  <si>
    <t>Provision for doubtful debts</t>
  </si>
  <si>
    <t>Prepayments - NEAS Conference</t>
  </si>
  <si>
    <t>Total Cash receipts from other operating activities</t>
  </si>
  <si>
    <t>Cash payments from other operating activities</t>
  </si>
  <si>
    <t>Audit Accrual</t>
  </si>
  <si>
    <t>FBT Liability</t>
  </si>
  <si>
    <t>PAYG withheld</t>
  </si>
  <si>
    <t>Rounding</t>
  </si>
  <si>
    <t>Superannuation payable</t>
  </si>
  <si>
    <t>Total Cash payments from other operating activities</t>
  </si>
  <si>
    <t>Net Cash Flows from Operating Activities</t>
  </si>
  <si>
    <t>Investing Activities</t>
  </si>
  <si>
    <t>Proceeds from sale of property, plant and equipment</t>
  </si>
  <si>
    <t>Office Eq'ment  at Cost</t>
  </si>
  <si>
    <t>Total Proceeds from sale of property, plant and equipment</t>
  </si>
  <si>
    <t>Payment for property, plant and equipment</t>
  </si>
  <si>
    <t>Total Payment for property, plant and equipment</t>
  </si>
  <si>
    <t>Net Cash Flows from Investing Activities</t>
  </si>
  <si>
    <t>Financing Activities</t>
  </si>
  <si>
    <t>Movements in JBWere Share portfolio</t>
  </si>
  <si>
    <t>Total Movements in JBWere Share portfolio</t>
  </si>
  <si>
    <t>Net Cash Flows from Financing Activities</t>
  </si>
  <si>
    <t>Net Cash Flows</t>
  </si>
  <si>
    <t>Cash and Cash Equivalents</t>
  </si>
  <si>
    <t>Cash and cash equivalents at beginning of period</t>
  </si>
  <si>
    <t>JBWERE ACC# 100555243</t>
  </si>
  <si>
    <t>Westpac Term Deposit (Credit Card)</t>
  </si>
  <si>
    <t>Westpac Term Deposit Bank Guarantee</t>
  </si>
  <si>
    <t>Westpac Cheque Account 18-7624</t>
  </si>
  <si>
    <t>Westpac Credit Card Account</t>
  </si>
  <si>
    <t xml:space="preserve">Westpac CC Benjamin Colthorpe </t>
  </si>
  <si>
    <t>Westpac CC Joel Manning</t>
  </si>
  <si>
    <t>Westpac CC Ana Bratkovic</t>
  </si>
  <si>
    <t>Westpac CC Patrick Pheasant</t>
  </si>
  <si>
    <t>CBA Term Deposit Bank Guarante</t>
  </si>
  <si>
    <t>CBA Online Saver 4782 (Credit Cards)</t>
  </si>
  <si>
    <t>CBA Cheque Acc 10804774</t>
  </si>
  <si>
    <t>CBA Credit Card Benjamin Colth</t>
  </si>
  <si>
    <t>CBA Credit Card Patrick Pheasa</t>
  </si>
  <si>
    <t>CBA Credit Cards</t>
  </si>
  <si>
    <t>CBA Credit Card Cameron Heath</t>
  </si>
  <si>
    <t>CBA Credit Card Ana Bratkovic</t>
  </si>
  <si>
    <t>Cash and cash equivalents at end of period</t>
  </si>
  <si>
    <t>Net change in cash for period</t>
  </si>
  <si>
    <t>Six months to</t>
  </si>
  <si>
    <t>Full year</t>
  </si>
  <si>
    <t>Forecast</t>
  </si>
  <si>
    <t>Government grant</t>
  </si>
  <si>
    <t>Annual Return Fees in Advance (Domestic)</t>
  </si>
  <si>
    <t>Annual Return Fees -Domestic (International?)</t>
  </si>
  <si>
    <t>Realised Currency Gains (losses)</t>
  </si>
  <si>
    <t>NEAS Conference expenses</t>
  </si>
  <si>
    <t>NEAS Conference Venue costs</t>
  </si>
  <si>
    <t>Balance of JBWere Share Portfolio</t>
  </si>
  <si>
    <t>As at 30/6/19</t>
  </si>
  <si>
    <t>As at 31/12/19</t>
  </si>
  <si>
    <t>JBWere Share Portfolio (into portfolio, out of JBWere cash)</t>
  </si>
  <si>
    <t>JBWere Share Portfolio (out of portfolio, into JBWere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</si>
</sst>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20"/>
      <name val="Arial"/>
    </font>
    <font>
      <sz val="14"/>
      <name val="Arial"/>
    </font>
    <font>
      <b/>
      <sz val="8"/>
      <name val="Arial"/>
    </font>
    <font>
      <b/>
      <sz val="10"/>
      <name val="Arial"/>
    </font>
    <font>
      <sz val="8"/>
      <name val="Arial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9" fillId="0" borderId="0" xfId="0" applyFont="1" applyProtection="1"/>
    <xf numFmtId="3" fontId="0" fillId="0" borderId="0" xfId="0" applyNumberFormat="1" applyProtection="1"/>
    <xf numFmtId="3" fontId="5" fillId="0" borderId="2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 applyProtection="1">
      <alignment vertical="center"/>
    </xf>
    <xf numFmtId="3" fontId="3" fillId="0" borderId="2" xfId="0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Protection="1"/>
    <xf numFmtId="3" fontId="7" fillId="0" borderId="2" xfId="0" applyNumberFormat="1" applyFont="1" applyBorder="1" applyAlignment="1" applyProtection="1">
      <alignment vertical="center"/>
    </xf>
    <xf numFmtId="3" fontId="7" fillId="0" borderId="2" xfId="0" applyNumberFormat="1" applyFont="1" applyBorder="1" applyAlignment="1" applyProtection="1">
      <alignment horizontal="right" vertical="center"/>
    </xf>
    <xf numFmtId="3" fontId="9" fillId="0" borderId="3" xfId="0" applyNumberFormat="1" applyFont="1" applyBorder="1" applyProtection="1"/>
    <xf numFmtId="3" fontId="7" fillId="0" borderId="3" xfId="0" applyNumberFormat="1" applyFont="1" applyBorder="1" applyAlignment="1" applyProtection="1">
      <alignment vertical="center"/>
    </xf>
    <xf numFmtId="3" fontId="7" fillId="0" borderId="3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vertical="center"/>
    </xf>
    <xf numFmtId="3" fontId="0" fillId="0" borderId="3" xfId="0" applyNumberFormat="1" applyBorder="1" applyProtection="1"/>
    <xf numFmtId="3" fontId="7" fillId="0" borderId="3" xfId="0" applyNumberFormat="1" applyFont="1" applyBorder="1" applyProtection="1"/>
    <xf numFmtId="3" fontId="6" fillId="0" borderId="3" xfId="0" applyNumberFormat="1" applyFont="1" applyBorder="1" applyProtection="1"/>
    <xf numFmtId="3" fontId="3" fillId="0" borderId="3" xfId="0" applyNumberFormat="1" applyFont="1" applyBorder="1" applyAlignment="1" applyProtection="1">
      <alignment horizontal="right" vertical="center"/>
    </xf>
    <xf numFmtId="17" fontId="3" fillId="0" borderId="1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1" xfId="0" applyFont="1" applyBorder="1" applyProtection="1"/>
    <xf numFmtId="3" fontId="10" fillId="0" borderId="2" xfId="0" applyNumberFormat="1" applyFont="1" applyBorder="1" applyAlignment="1" applyProtection="1">
      <alignment vertical="center"/>
    </xf>
    <xf numFmtId="3" fontId="7" fillId="3" borderId="3" xfId="0" applyNumberFormat="1" applyFont="1" applyFill="1" applyBorder="1" applyAlignment="1" applyProtection="1">
      <alignment vertical="center"/>
    </xf>
    <xf numFmtId="3" fontId="7" fillId="3" borderId="3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Protection="1"/>
    <xf numFmtId="3" fontId="10" fillId="3" borderId="1" xfId="0" applyNumberFormat="1" applyFont="1" applyFill="1" applyBorder="1" applyProtection="1"/>
    <xf numFmtId="3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 wrapText="1"/>
    </xf>
    <xf numFmtId="3" fontId="3" fillId="0" borderId="0" xfId="0" applyNumberFormat="1" applyFont="1" applyAlignment="1" applyProtection="1">
      <alignment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4"/>
  <sheetViews>
    <sheetView showGridLines="0" tabSelected="1" topLeftCell="A55" zoomScale="120" zoomScaleNormal="120" workbookViewId="0">
      <selection activeCell="E112" sqref="E112"/>
    </sheetView>
  </sheetViews>
  <sheetFormatPr defaultRowHeight="12.75" x14ac:dyDescent="0.2"/>
  <cols>
    <col min="1" max="1" width="1" customWidth="1"/>
    <col min="2" max="2" width="42.7109375" customWidth="1"/>
    <col min="3" max="3" width="11.7109375" customWidth="1"/>
    <col min="4" max="4" width="10.140625" customWidth="1"/>
    <col min="5" max="10" width="11.7109375" customWidth="1"/>
    <col min="11" max="11" width="11.28515625" customWidth="1"/>
    <col min="12" max="17" width="10.140625" customWidth="1"/>
    <col min="18" max="18" width="10.28515625" customWidth="1"/>
  </cols>
  <sheetData>
    <row r="1" spans="1:17" ht="25.3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8" customHeigh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3.35" customHeight="1" x14ac:dyDescent="0.2"/>
    <row r="5" spans="1:17" ht="10.5" customHeight="1" x14ac:dyDescent="0.2">
      <c r="A5" s="1"/>
      <c r="B5" s="2" t="s">
        <v>3</v>
      </c>
      <c r="C5" s="7" t="s">
        <v>115</v>
      </c>
      <c r="D5" s="7" t="s">
        <v>114</v>
      </c>
      <c r="E5" s="29">
        <v>43983</v>
      </c>
      <c r="F5" s="29">
        <v>43952</v>
      </c>
      <c r="G5" s="29">
        <v>43922</v>
      </c>
      <c r="H5" s="29">
        <v>43891</v>
      </c>
      <c r="I5" s="29">
        <v>43862</v>
      </c>
      <c r="J5" s="29">
        <v>43831</v>
      </c>
      <c r="K5" s="7" t="s">
        <v>114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9</v>
      </c>
    </row>
    <row r="6" spans="1:17" ht="13.35" customHeight="1" x14ac:dyDescent="0.2">
      <c r="C6" s="8" t="s">
        <v>116</v>
      </c>
      <c r="D6" s="5">
        <v>44012</v>
      </c>
      <c r="K6" s="5">
        <v>43830</v>
      </c>
      <c r="L6" s="6"/>
      <c r="M6" s="6"/>
      <c r="N6" s="6"/>
      <c r="O6" s="6"/>
      <c r="P6" s="6"/>
      <c r="Q6" s="6"/>
    </row>
    <row r="7" spans="1:17" ht="12.95" customHeight="1" x14ac:dyDescent="0.2">
      <c r="A7" s="43" t="s">
        <v>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ht="10.5" customHeight="1" x14ac:dyDescent="0.2">
      <c r="A8" s="3"/>
      <c r="B8" s="44" t="s">
        <v>11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0.5" customHeight="1" x14ac:dyDescent="0.2">
      <c r="A9" s="10"/>
      <c r="B9" s="11" t="s">
        <v>118</v>
      </c>
      <c r="C9" s="11">
        <f>D9+K9</f>
        <v>549399.54</v>
      </c>
      <c r="D9" s="11">
        <f>SUM(E9:J9)</f>
        <v>242010</v>
      </c>
      <c r="E9" s="11">
        <v>45780</v>
      </c>
      <c r="F9" s="11">
        <v>33700</v>
      </c>
      <c r="G9" s="11">
        <v>42800</v>
      </c>
      <c r="H9" s="11">
        <v>38250</v>
      </c>
      <c r="I9" s="11">
        <v>41250</v>
      </c>
      <c r="J9" s="11">
        <v>40230</v>
      </c>
      <c r="K9" s="11">
        <f>SUM(L9:Q9)</f>
        <v>307389.54000000004</v>
      </c>
      <c r="L9" s="12">
        <v>62149.97</v>
      </c>
      <c r="M9" s="12">
        <v>27180</v>
      </c>
      <c r="N9" s="12">
        <v>47180.24</v>
      </c>
      <c r="O9" s="12">
        <v>74479.820000000007</v>
      </c>
      <c r="P9" s="12">
        <v>51470</v>
      </c>
      <c r="Q9" s="12">
        <v>44929.51</v>
      </c>
    </row>
    <row r="10" spans="1:17" ht="10.5" customHeight="1" x14ac:dyDescent="0.2">
      <c r="A10" s="10"/>
      <c r="B10" s="11" t="s">
        <v>119</v>
      </c>
      <c r="C10" s="11">
        <f t="shared" ref="C10:C19" si="0">D10+K10</f>
        <v>59917</v>
      </c>
      <c r="D10" s="11">
        <f t="shared" ref="D10:D19" si="1">SUM(E10:J10)</f>
        <v>56317</v>
      </c>
      <c r="E10" s="11">
        <v>42630</v>
      </c>
      <c r="F10" s="11">
        <v>0</v>
      </c>
      <c r="G10" s="11">
        <v>0</v>
      </c>
      <c r="H10" s="11">
        <v>0</v>
      </c>
      <c r="I10" s="11">
        <v>4562</v>
      </c>
      <c r="J10" s="11">
        <v>9125</v>
      </c>
      <c r="K10" s="11">
        <f t="shared" ref="K10:K19" si="2">SUM(L10:Q10)</f>
        <v>3600</v>
      </c>
      <c r="L10" s="12">
        <v>0</v>
      </c>
      <c r="M10" s="12">
        <v>0</v>
      </c>
      <c r="N10" s="12">
        <v>7405</v>
      </c>
      <c r="O10" s="12">
        <v>1200</v>
      </c>
      <c r="P10" s="12">
        <v>0</v>
      </c>
      <c r="Q10" s="12">
        <v>-5005</v>
      </c>
    </row>
    <row r="11" spans="1:17" ht="10.5" customHeight="1" x14ac:dyDescent="0.2">
      <c r="A11" s="10"/>
      <c r="B11" s="11" t="s">
        <v>12</v>
      </c>
      <c r="C11" s="11">
        <f t="shared" si="0"/>
        <v>198591.49</v>
      </c>
      <c r="D11" s="11">
        <f t="shared" si="1"/>
        <v>146600</v>
      </c>
      <c r="E11" s="11">
        <v>48300</v>
      </c>
      <c r="F11" s="11">
        <v>39950</v>
      </c>
      <c r="G11" s="11">
        <v>27250</v>
      </c>
      <c r="H11" s="11">
        <v>15550</v>
      </c>
      <c r="I11" s="11">
        <v>15550</v>
      </c>
      <c r="J11" s="11">
        <v>0</v>
      </c>
      <c r="K11" s="11">
        <f t="shared" si="2"/>
        <v>51991.490000000005</v>
      </c>
      <c r="L11" s="12">
        <v>660</v>
      </c>
      <c r="M11" s="12">
        <v>29298.49</v>
      </c>
      <c r="N11" s="12">
        <v>0</v>
      </c>
      <c r="O11" s="12">
        <v>4900.5</v>
      </c>
      <c r="P11" s="12">
        <v>15427.5</v>
      </c>
      <c r="Q11" s="12">
        <v>1705</v>
      </c>
    </row>
    <row r="12" spans="1:17" ht="10.5" customHeight="1" x14ac:dyDescent="0.2">
      <c r="A12" s="10"/>
      <c r="B12" s="11" t="s">
        <v>13</v>
      </c>
      <c r="C12" s="11">
        <f t="shared" si="0"/>
        <v>28390</v>
      </c>
      <c r="D12" s="11">
        <f t="shared" si="1"/>
        <v>23550</v>
      </c>
      <c r="E12" s="11">
        <v>0</v>
      </c>
      <c r="F12" s="11">
        <v>4000</v>
      </c>
      <c r="G12" s="11">
        <v>0</v>
      </c>
      <c r="H12" s="11">
        <v>12400</v>
      </c>
      <c r="I12" s="11">
        <v>7150</v>
      </c>
      <c r="J12" s="11">
        <v>0</v>
      </c>
      <c r="K12" s="11">
        <f t="shared" si="2"/>
        <v>4840</v>
      </c>
      <c r="L12" s="12">
        <v>0</v>
      </c>
      <c r="M12" s="12">
        <v>0</v>
      </c>
      <c r="N12" s="12">
        <v>2904</v>
      </c>
      <c r="O12" s="12">
        <v>1936</v>
      </c>
      <c r="P12" s="12">
        <v>0</v>
      </c>
      <c r="Q12" s="12">
        <v>0</v>
      </c>
    </row>
    <row r="13" spans="1:17" ht="10.5" customHeight="1" x14ac:dyDescent="0.2">
      <c r="A13" s="10"/>
      <c r="B13" s="11" t="s">
        <v>14</v>
      </c>
      <c r="C13" s="11">
        <f t="shared" si="0"/>
        <v>8066</v>
      </c>
      <c r="D13" s="11">
        <f t="shared" si="1"/>
        <v>4391</v>
      </c>
      <c r="E13" s="11">
        <v>1482</v>
      </c>
      <c r="F13" s="11">
        <v>182</v>
      </c>
      <c r="G13" s="11">
        <v>182</v>
      </c>
      <c r="H13" s="11">
        <v>1091</v>
      </c>
      <c r="I13" s="11">
        <v>727</v>
      </c>
      <c r="J13" s="11">
        <v>727</v>
      </c>
      <c r="K13" s="11">
        <f t="shared" si="2"/>
        <v>3675</v>
      </c>
      <c r="L13" s="12">
        <v>1100</v>
      </c>
      <c r="M13" s="12">
        <v>275</v>
      </c>
      <c r="N13" s="12">
        <v>275</v>
      </c>
      <c r="O13" s="12">
        <v>825</v>
      </c>
      <c r="P13" s="12">
        <v>600</v>
      </c>
      <c r="Q13" s="12">
        <v>600</v>
      </c>
    </row>
    <row r="14" spans="1:17" ht="10.5" customHeight="1" x14ac:dyDescent="0.2">
      <c r="A14" s="10"/>
      <c r="B14" s="11" t="s">
        <v>15</v>
      </c>
      <c r="C14" s="11">
        <f t="shared" si="0"/>
        <v>62078.7</v>
      </c>
      <c r="D14" s="11">
        <f t="shared" si="1"/>
        <v>43631</v>
      </c>
      <c r="E14" s="11">
        <v>0</v>
      </c>
      <c r="F14" s="11">
        <v>967</v>
      </c>
      <c r="G14" s="11">
        <v>38100</v>
      </c>
      <c r="H14" s="11">
        <v>764</v>
      </c>
      <c r="I14" s="11">
        <v>3800</v>
      </c>
      <c r="J14" s="11">
        <v>0</v>
      </c>
      <c r="K14" s="11">
        <f t="shared" si="2"/>
        <v>18447.7</v>
      </c>
      <c r="L14" s="12">
        <v>4103.7</v>
      </c>
      <c r="M14" s="12">
        <v>0</v>
      </c>
      <c r="N14" s="12">
        <v>0</v>
      </c>
      <c r="O14" s="12">
        <v>14344</v>
      </c>
      <c r="P14" s="12">
        <v>0</v>
      </c>
      <c r="Q14" s="12">
        <v>0</v>
      </c>
    </row>
    <row r="15" spans="1:17" ht="10.5" customHeight="1" x14ac:dyDescent="0.2">
      <c r="A15" s="10"/>
      <c r="B15" s="11" t="s">
        <v>16</v>
      </c>
      <c r="C15" s="11">
        <f t="shared" si="0"/>
        <v>175838.38</v>
      </c>
      <c r="D15" s="11">
        <f t="shared" si="1"/>
        <v>163383</v>
      </c>
      <c r="E15" s="11">
        <v>0</v>
      </c>
      <c r="F15" s="11">
        <v>63383</v>
      </c>
      <c r="G15" s="11">
        <v>30000</v>
      </c>
      <c r="H15" s="11">
        <v>25000</v>
      </c>
      <c r="I15" s="11">
        <v>25000</v>
      </c>
      <c r="J15" s="11">
        <v>20000</v>
      </c>
      <c r="K15" s="11">
        <f t="shared" si="2"/>
        <v>12455.380000000001</v>
      </c>
      <c r="L15" s="12">
        <v>4664.43</v>
      </c>
      <c r="M15" s="12">
        <v>6190.95</v>
      </c>
      <c r="N15" s="12">
        <v>0</v>
      </c>
      <c r="O15" s="12">
        <v>1450</v>
      </c>
      <c r="P15" s="12">
        <v>0</v>
      </c>
      <c r="Q15" s="12">
        <v>150</v>
      </c>
    </row>
    <row r="16" spans="1:17" ht="10.5" customHeight="1" x14ac:dyDescent="0.2">
      <c r="A16" s="10"/>
      <c r="B16" s="11" t="s">
        <v>17</v>
      </c>
      <c r="C16" s="11">
        <f t="shared" si="0"/>
        <v>278168</v>
      </c>
      <c r="D16" s="11">
        <f t="shared" si="1"/>
        <v>190202</v>
      </c>
      <c r="E16" s="11">
        <v>30522</v>
      </c>
      <c r="F16" s="11">
        <v>59680</v>
      </c>
      <c r="G16" s="11">
        <v>30000</v>
      </c>
      <c r="H16" s="11">
        <v>25000</v>
      </c>
      <c r="I16" s="11">
        <v>25000</v>
      </c>
      <c r="J16" s="11">
        <v>20000</v>
      </c>
      <c r="K16" s="11">
        <f t="shared" si="2"/>
        <v>87966</v>
      </c>
      <c r="L16" s="12">
        <v>8140</v>
      </c>
      <c r="M16" s="12">
        <v>7630</v>
      </c>
      <c r="N16" s="12">
        <v>16000</v>
      </c>
      <c r="O16" s="12">
        <v>4220</v>
      </c>
      <c r="P16" s="12">
        <v>44496</v>
      </c>
      <c r="Q16" s="12">
        <v>7480</v>
      </c>
    </row>
    <row r="17" spans="1:17" ht="10.5" customHeight="1" x14ac:dyDescent="0.2">
      <c r="A17" s="10"/>
      <c r="B17" s="11" t="s">
        <v>117</v>
      </c>
      <c r="C17" s="11">
        <f t="shared" ref="C17" si="3">D17+K17</f>
        <v>48581</v>
      </c>
      <c r="D17" s="11">
        <f t="shared" ref="D17" si="4">SUM(E17:J17)</f>
        <v>48581</v>
      </c>
      <c r="E17" s="11">
        <v>8581</v>
      </c>
      <c r="F17" s="11">
        <v>40000</v>
      </c>
      <c r="G17" s="11">
        <v>0</v>
      </c>
      <c r="H17" s="11">
        <v>0</v>
      </c>
      <c r="I17" s="11">
        <v>0</v>
      </c>
      <c r="J17" s="11">
        <v>0</v>
      </c>
      <c r="K17" s="11">
        <f t="shared" ref="K17" si="5">SUM(L17:Q17)</f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</row>
    <row r="18" spans="1:17" ht="10.5" customHeight="1" x14ac:dyDescent="0.2">
      <c r="A18" s="10"/>
      <c r="B18" s="11" t="s">
        <v>18</v>
      </c>
      <c r="C18" s="11">
        <f t="shared" si="0"/>
        <v>204.23000000000002</v>
      </c>
      <c r="D18" s="11">
        <f t="shared" si="1"/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2"/>
        <v>204.23000000000002</v>
      </c>
      <c r="L18" s="12">
        <v>81.62</v>
      </c>
      <c r="M18" s="12">
        <v>0</v>
      </c>
      <c r="N18" s="12">
        <v>96.54</v>
      </c>
      <c r="O18" s="12">
        <v>26.07</v>
      </c>
      <c r="P18" s="12">
        <v>0</v>
      </c>
      <c r="Q18" s="12">
        <v>0</v>
      </c>
    </row>
    <row r="19" spans="1:17" ht="10.5" customHeight="1" x14ac:dyDescent="0.2">
      <c r="A19" s="10"/>
      <c r="B19" s="11" t="s">
        <v>19</v>
      </c>
      <c r="C19" s="11">
        <f t="shared" si="0"/>
        <v>42505.85</v>
      </c>
      <c r="D19" s="11">
        <f t="shared" si="1"/>
        <v>14980</v>
      </c>
      <c r="E19" s="11">
        <v>0</v>
      </c>
      <c r="F19" s="11">
        <v>7240</v>
      </c>
      <c r="G19" s="11">
        <v>0</v>
      </c>
      <c r="H19" s="11">
        <v>2240</v>
      </c>
      <c r="I19" s="11">
        <v>5500</v>
      </c>
      <c r="J19" s="11">
        <v>0</v>
      </c>
      <c r="K19" s="11">
        <f t="shared" si="2"/>
        <v>27525.85</v>
      </c>
      <c r="L19" s="12">
        <v>5104</v>
      </c>
      <c r="M19" s="12">
        <v>6867.85</v>
      </c>
      <c r="N19" s="12">
        <v>6160</v>
      </c>
      <c r="O19" s="12">
        <v>0</v>
      </c>
      <c r="P19" s="12">
        <v>4224</v>
      </c>
      <c r="Q19" s="12">
        <v>5170</v>
      </c>
    </row>
    <row r="20" spans="1:17" ht="10.5" customHeight="1" x14ac:dyDescent="0.2">
      <c r="A20" s="10"/>
      <c r="B20" s="13" t="s">
        <v>20</v>
      </c>
      <c r="C20" s="14">
        <f t="shared" ref="C20" si="6">SUM(C9:C19)</f>
        <v>1451740.19</v>
      </c>
      <c r="D20" s="14">
        <f t="shared" ref="D20" si="7">SUM(D9:D19)</f>
        <v>933645</v>
      </c>
      <c r="E20" s="14">
        <f t="shared" ref="E20" si="8">SUM(E9:E19)</f>
        <v>177295</v>
      </c>
      <c r="F20" s="14">
        <f t="shared" ref="F20" si="9">SUM(F9:F19)</f>
        <v>249102</v>
      </c>
      <c r="G20" s="14">
        <f t="shared" ref="G20" si="10">SUM(G9:G19)</f>
        <v>168332</v>
      </c>
      <c r="H20" s="14">
        <f t="shared" ref="H20" si="11">SUM(H9:H19)</f>
        <v>120295</v>
      </c>
      <c r="I20" s="14">
        <f t="shared" ref="I20" si="12">SUM(I9:I19)</f>
        <v>128539</v>
      </c>
      <c r="J20" s="14">
        <f t="shared" ref="J20" si="13">SUM(J9:J19)</f>
        <v>90082</v>
      </c>
      <c r="K20" s="14">
        <f t="shared" ref="K20:Q20" si="14">SUM(K9:K19)</f>
        <v>518095.19</v>
      </c>
      <c r="L20" s="14">
        <f t="shared" si="14"/>
        <v>86003.72</v>
      </c>
      <c r="M20" s="14">
        <f t="shared" si="14"/>
        <v>77442.290000000008</v>
      </c>
      <c r="N20" s="14">
        <f t="shared" si="14"/>
        <v>80020.779999999984</v>
      </c>
      <c r="O20" s="14">
        <f t="shared" si="14"/>
        <v>103381.39000000001</v>
      </c>
      <c r="P20" s="14">
        <f t="shared" si="14"/>
        <v>116217.5</v>
      </c>
      <c r="Q20" s="14">
        <f t="shared" si="14"/>
        <v>55029.51</v>
      </c>
    </row>
    <row r="21" spans="1:17" ht="10.5" customHeight="1" x14ac:dyDescent="0.2">
      <c r="A21" s="10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ht="10.5" customHeight="1" x14ac:dyDescent="0.2">
      <c r="A22" s="15"/>
      <c r="B22" s="40" t="s">
        <v>21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0.5" customHeight="1" x14ac:dyDescent="0.2">
      <c r="A23" s="10"/>
      <c r="B23" s="11" t="s">
        <v>22</v>
      </c>
      <c r="C23" s="11">
        <f t="shared" ref="C23:C76" si="15">D23+K23</f>
        <v>-18127.349999999999</v>
      </c>
      <c r="D23" s="11">
        <f t="shared" ref="D23:D64" si="16">SUM(E23:J23)</f>
        <v>-10353</v>
      </c>
      <c r="E23" s="11">
        <v>-2253</v>
      </c>
      <c r="F23" s="11">
        <v>-1984</v>
      </c>
      <c r="G23" s="11">
        <v>-640</v>
      </c>
      <c r="H23" s="11">
        <v>-1477</v>
      </c>
      <c r="I23" s="11">
        <v>-2414</v>
      </c>
      <c r="J23" s="11">
        <v>-1585</v>
      </c>
      <c r="K23" s="11">
        <f t="shared" ref="K23:K64" si="17">SUM(L23:Q23)</f>
        <v>-7774.35</v>
      </c>
      <c r="L23" s="12">
        <v>-1168.2</v>
      </c>
      <c r="M23" s="12">
        <v>-1518.6</v>
      </c>
      <c r="N23" s="12">
        <v>-2096.67</v>
      </c>
      <c r="O23" s="12">
        <v>-1488.06</v>
      </c>
      <c r="P23" s="12">
        <v>-406.25</v>
      </c>
      <c r="Q23" s="12">
        <v>-1096.57</v>
      </c>
    </row>
    <row r="24" spans="1:17" ht="10.5" customHeight="1" x14ac:dyDescent="0.2">
      <c r="A24" s="10"/>
      <c r="B24" s="11" t="s">
        <v>23</v>
      </c>
      <c r="C24" s="11">
        <f t="shared" si="15"/>
        <v>-2297.23</v>
      </c>
      <c r="D24" s="11">
        <f t="shared" si="16"/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f t="shared" si="17"/>
        <v>-2297.23</v>
      </c>
      <c r="L24" s="12">
        <v>-7.09</v>
      </c>
      <c r="M24" s="12">
        <v>-2290.14</v>
      </c>
      <c r="N24" s="12">
        <v>0</v>
      </c>
      <c r="O24" s="12">
        <v>0</v>
      </c>
      <c r="P24" s="12">
        <v>0</v>
      </c>
      <c r="Q24" s="12">
        <v>0</v>
      </c>
    </row>
    <row r="25" spans="1:17" ht="10.5" customHeight="1" x14ac:dyDescent="0.2">
      <c r="A25" s="10"/>
      <c r="B25" s="11" t="s">
        <v>24</v>
      </c>
      <c r="C25" s="11">
        <f t="shared" si="15"/>
        <v>-16804.650000000001</v>
      </c>
      <c r="D25" s="11">
        <f t="shared" si="16"/>
        <v>-8091</v>
      </c>
      <c r="E25" s="11">
        <v>-2472</v>
      </c>
      <c r="F25" s="11">
        <v>0</v>
      </c>
      <c r="G25" s="11">
        <v>0</v>
      </c>
      <c r="H25" s="11">
        <v>-4800</v>
      </c>
      <c r="I25" s="11">
        <v>-819</v>
      </c>
      <c r="J25" s="11">
        <v>0</v>
      </c>
      <c r="K25" s="11">
        <f t="shared" si="17"/>
        <v>-8713.65</v>
      </c>
      <c r="L25" s="12">
        <v>-1292.5</v>
      </c>
      <c r="M25" s="12">
        <v>-3048.65</v>
      </c>
      <c r="N25" s="12">
        <v>-1980</v>
      </c>
      <c r="O25" s="12">
        <v>-1182.5</v>
      </c>
      <c r="P25" s="12">
        <v>0</v>
      </c>
      <c r="Q25" s="12">
        <v>-1210</v>
      </c>
    </row>
    <row r="26" spans="1:17" ht="10.5" customHeight="1" x14ac:dyDescent="0.2">
      <c r="A26" s="10"/>
      <c r="B26" s="11" t="s">
        <v>25</v>
      </c>
      <c r="C26" s="11">
        <f t="shared" si="15"/>
        <v>-8031.5</v>
      </c>
      <c r="D26" s="11">
        <f t="shared" si="16"/>
        <v>-7014</v>
      </c>
      <c r="E26" s="11">
        <v>0</v>
      </c>
      <c r="F26" s="11">
        <v>0</v>
      </c>
      <c r="G26" s="11">
        <v>0</v>
      </c>
      <c r="H26" s="11">
        <v>-2636</v>
      </c>
      <c r="I26" s="11">
        <v>0</v>
      </c>
      <c r="J26" s="11">
        <v>-4378</v>
      </c>
      <c r="K26" s="11">
        <f t="shared" si="17"/>
        <v>-1017.5</v>
      </c>
      <c r="L26" s="12">
        <v>0</v>
      </c>
      <c r="M26" s="12">
        <v>0</v>
      </c>
      <c r="N26" s="12">
        <v>0</v>
      </c>
      <c r="O26" s="12">
        <v>-313.5</v>
      </c>
      <c r="P26" s="12">
        <v>-390.5</v>
      </c>
      <c r="Q26" s="12">
        <v>-313.5</v>
      </c>
    </row>
    <row r="27" spans="1:17" ht="10.5" customHeight="1" x14ac:dyDescent="0.2">
      <c r="A27" s="10"/>
      <c r="B27" s="11" t="s">
        <v>26</v>
      </c>
      <c r="C27" s="11">
        <f t="shared" si="15"/>
        <v>-34613.64</v>
      </c>
      <c r="D27" s="11">
        <f t="shared" si="16"/>
        <v>-19207</v>
      </c>
      <c r="E27" s="11">
        <v>-3565</v>
      </c>
      <c r="F27" s="11">
        <v>-6990</v>
      </c>
      <c r="G27" s="11">
        <v>-1880</v>
      </c>
      <c r="H27" s="11">
        <v>-310</v>
      </c>
      <c r="I27" s="11">
        <v>-1477</v>
      </c>
      <c r="J27" s="11">
        <v>-4985</v>
      </c>
      <c r="K27" s="11">
        <f t="shared" si="17"/>
        <v>-15406.64</v>
      </c>
      <c r="L27" s="12">
        <v>-1471.76</v>
      </c>
      <c r="M27" s="12">
        <v>-1915.58</v>
      </c>
      <c r="N27" s="12">
        <v>-3843.11</v>
      </c>
      <c r="O27" s="12">
        <v>-5324.51</v>
      </c>
      <c r="P27" s="12">
        <v>-457.89</v>
      </c>
      <c r="Q27" s="12">
        <v>-2393.79</v>
      </c>
    </row>
    <row r="28" spans="1:17" ht="10.5" customHeight="1" x14ac:dyDescent="0.2">
      <c r="A28" s="10"/>
      <c r="B28" s="11" t="s">
        <v>27</v>
      </c>
      <c r="C28" s="11">
        <f t="shared" si="15"/>
        <v>-1038.22</v>
      </c>
      <c r="D28" s="11">
        <f t="shared" si="16"/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 t="shared" si="17"/>
        <v>-1038.22</v>
      </c>
      <c r="L28" s="12">
        <v>0</v>
      </c>
      <c r="M28" s="12">
        <v>0</v>
      </c>
      <c r="N28" s="12">
        <v>-1038.22</v>
      </c>
      <c r="O28" s="12">
        <v>0</v>
      </c>
      <c r="P28" s="12">
        <v>0</v>
      </c>
      <c r="Q28" s="12">
        <v>0</v>
      </c>
    </row>
    <row r="29" spans="1:17" ht="10.5" customHeight="1" x14ac:dyDescent="0.2">
      <c r="A29" s="10"/>
      <c r="B29" s="11" t="s">
        <v>28</v>
      </c>
      <c r="C29" s="11">
        <f t="shared" si="15"/>
        <v>-10330</v>
      </c>
      <c r="D29" s="11">
        <f t="shared" si="16"/>
        <v>-10000</v>
      </c>
      <c r="E29" s="11">
        <v>-10000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17"/>
        <v>-330</v>
      </c>
      <c r="L29" s="12">
        <v>0</v>
      </c>
      <c r="M29" s="12">
        <v>-330</v>
      </c>
      <c r="N29" s="12">
        <v>0</v>
      </c>
      <c r="O29" s="12">
        <v>0</v>
      </c>
      <c r="P29" s="12">
        <v>0</v>
      </c>
      <c r="Q29" s="12">
        <v>0</v>
      </c>
    </row>
    <row r="30" spans="1:17" ht="10.5" customHeight="1" x14ac:dyDescent="0.2">
      <c r="A30" s="10"/>
      <c r="B30" s="11" t="s">
        <v>29</v>
      </c>
      <c r="C30" s="11">
        <f t="shared" si="15"/>
        <v>-5448.9</v>
      </c>
      <c r="D30" s="11">
        <f t="shared" si="16"/>
        <v>-2581</v>
      </c>
      <c r="E30" s="11">
        <v>-259</v>
      </c>
      <c r="F30" s="11">
        <v>-241</v>
      </c>
      <c r="G30" s="11">
        <v>-182</v>
      </c>
      <c r="H30" s="11">
        <v>-870</v>
      </c>
      <c r="I30" s="11">
        <v>-925</v>
      </c>
      <c r="J30" s="11">
        <v>-104</v>
      </c>
      <c r="K30" s="11">
        <f t="shared" si="17"/>
        <v>-2867.9</v>
      </c>
      <c r="L30" s="12">
        <v>-103.5</v>
      </c>
      <c r="M30" s="12">
        <v>-176</v>
      </c>
      <c r="N30" s="12">
        <v>-715.2</v>
      </c>
      <c r="O30" s="12">
        <v>-861.95</v>
      </c>
      <c r="P30" s="12">
        <v>-859.16</v>
      </c>
      <c r="Q30" s="12">
        <v>-152.09</v>
      </c>
    </row>
    <row r="31" spans="1:17" ht="10.5" customHeight="1" x14ac:dyDescent="0.2">
      <c r="A31" s="10"/>
      <c r="B31" s="11" t="s">
        <v>30</v>
      </c>
      <c r="C31" s="11">
        <f t="shared" si="15"/>
        <v>-2163.42</v>
      </c>
      <c r="D31" s="11">
        <f t="shared" si="16"/>
        <v>-177</v>
      </c>
      <c r="E31" s="11">
        <v>-154</v>
      </c>
      <c r="F31" s="11">
        <v>0</v>
      </c>
      <c r="G31" s="11">
        <v>-23</v>
      </c>
      <c r="H31" s="11">
        <v>0</v>
      </c>
      <c r="I31" s="11">
        <v>0</v>
      </c>
      <c r="J31" s="11">
        <v>0</v>
      </c>
      <c r="K31" s="11">
        <f t="shared" si="17"/>
        <v>-1986.42</v>
      </c>
      <c r="L31" s="12">
        <v>-150</v>
      </c>
      <c r="M31" s="12">
        <v>0</v>
      </c>
      <c r="N31" s="12">
        <v>-511.02</v>
      </c>
      <c r="O31" s="12">
        <v>0</v>
      </c>
      <c r="P31" s="12">
        <v>-893.5</v>
      </c>
      <c r="Q31" s="12">
        <v>-431.9</v>
      </c>
    </row>
    <row r="32" spans="1:17" ht="10.5" customHeight="1" x14ac:dyDescent="0.2">
      <c r="A32" s="10"/>
      <c r="B32" s="11" t="s">
        <v>31</v>
      </c>
      <c r="C32" s="11">
        <f t="shared" si="15"/>
        <v>-47778</v>
      </c>
      <c r="D32" s="11">
        <f t="shared" si="16"/>
        <v>-21528</v>
      </c>
      <c r="E32" s="11">
        <v>-10764</v>
      </c>
      <c r="F32" s="11">
        <v>0</v>
      </c>
      <c r="G32" s="11">
        <v>0</v>
      </c>
      <c r="H32" s="11">
        <v>-10764</v>
      </c>
      <c r="I32" s="11">
        <v>0</v>
      </c>
      <c r="J32" s="11">
        <v>0</v>
      </c>
      <c r="K32" s="11">
        <f t="shared" si="17"/>
        <v>-26250</v>
      </c>
      <c r="L32" s="12">
        <v>-14000</v>
      </c>
      <c r="M32" s="12">
        <v>0</v>
      </c>
      <c r="N32" s="12">
        <v>0</v>
      </c>
      <c r="O32" s="12">
        <v>-12250</v>
      </c>
      <c r="P32" s="12">
        <v>0</v>
      </c>
      <c r="Q32" s="12">
        <v>0</v>
      </c>
    </row>
    <row r="33" spans="1:17" ht="10.5" customHeight="1" x14ac:dyDescent="0.2">
      <c r="A33" s="10"/>
      <c r="B33" s="11" t="s">
        <v>32</v>
      </c>
      <c r="C33" s="11">
        <f t="shared" si="15"/>
        <v>-4539.75</v>
      </c>
      <c r="D33" s="11">
        <f t="shared" si="16"/>
        <v>-2046</v>
      </c>
      <c r="E33" s="11">
        <v>-1023</v>
      </c>
      <c r="F33" s="11">
        <v>0</v>
      </c>
      <c r="G33" s="11">
        <v>0</v>
      </c>
      <c r="H33" s="11">
        <v>-1023</v>
      </c>
      <c r="I33" s="11">
        <v>0</v>
      </c>
      <c r="J33" s="11">
        <v>0</v>
      </c>
      <c r="K33" s="11">
        <f t="shared" si="17"/>
        <v>-2493.75</v>
      </c>
      <c r="L33" s="12">
        <v>-1330</v>
      </c>
      <c r="M33" s="12">
        <v>0</v>
      </c>
      <c r="N33" s="12">
        <v>0</v>
      </c>
      <c r="O33" s="12">
        <v>-1163.75</v>
      </c>
      <c r="P33" s="12">
        <v>0</v>
      </c>
      <c r="Q33" s="12">
        <v>0</v>
      </c>
    </row>
    <row r="34" spans="1:17" ht="10.5" customHeight="1" x14ac:dyDescent="0.2">
      <c r="A34" s="10"/>
      <c r="B34" s="11" t="s">
        <v>33</v>
      </c>
      <c r="C34" s="11">
        <f t="shared" si="15"/>
        <v>-6495.6900000000005</v>
      </c>
      <c r="D34" s="11">
        <f t="shared" si="16"/>
        <v>-3946.38</v>
      </c>
      <c r="E34" s="11">
        <v>0</v>
      </c>
      <c r="F34" s="11">
        <v>-360</v>
      </c>
      <c r="G34" s="11">
        <v>-1529</v>
      </c>
      <c r="H34" s="11">
        <v>-922</v>
      </c>
      <c r="I34" s="11">
        <v>-1123</v>
      </c>
      <c r="J34" s="11">
        <v>-12.38</v>
      </c>
      <c r="K34" s="11">
        <f t="shared" si="17"/>
        <v>-2549.31</v>
      </c>
      <c r="L34" s="12">
        <v>0</v>
      </c>
      <c r="M34" s="12">
        <v>-188.1</v>
      </c>
      <c r="N34" s="12">
        <v>-596.12</v>
      </c>
      <c r="O34" s="12">
        <v>-380.05</v>
      </c>
      <c r="P34" s="12">
        <v>-1274.79</v>
      </c>
      <c r="Q34" s="12">
        <v>-110.25</v>
      </c>
    </row>
    <row r="35" spans="1:17" ht="10.5" customHeight="1" x14ac:dyDescent="0.2">
      <c r="A35" s="10"/>
      <c r="B35" s="11" t="s">
        <v>34</v>
      </c>
      <c r="C35" s="11">
        <f t="shared" si="15"/>
        <v>-20697.859999999997</v>
      </c>
      <c r="D35" s="11">
        <f t="shared" si="16"/>
        <v>-4767</v>
      </c>
      <c r="E35" s="11">
        <v>-1832</v>
      </c>
      <c r="F35" s="11">
        <v>-355</v>
      </c>
      <c r="G35" s="11">
        <v>-218</v>
      </c>
      <c r="H35" s="11">
        <v>-219</v>
      </c>
      <c r="I35" s="11">
        <v>-1176</v>
      </c>
      <c r="J35" s="11">
        <v>-967</v>
      </c>
      <c r="K35" s="11">
        <f t="shared" si="17"/>
        <v>-15930.859999999997</v>
      </c>
      <c r="L35" s="12">
        <v>-730.27</v>
      </c>
      <c r="M35" s="12">
        <v>-3468.2</v>
      </c>
      <c r="N35" s="12">
        <v>-2315.65</v>
      </c>
      <c r="O35" s="12">
        <v>-2267.5700000000002</v>
      </c>
      <c r="P35" s="12">
        <v>-2130.7199999999998</v>
      </c>
      <c r="Q35" s="12">
        <v>-5018.45</v>
      </c>
    </row>
    <row r="36" spans="1:17" ht="10.5" customHeight="1" x14ac:dyDescent="0.2">
      <c r="A36" s="10"/>
      <c r="B36" s="11" t="s">
        <v>35</v>
      </c>
      <c r="C36" s="11">
        <f t="shared" si="15"/>
        <v>-18278.27</v>
      </c>
      <c r="D36" s="11">
        <f t="shared" si="16"/>
        <v>-11100</v>
      </c>
      <c r="E36" s="11">
        <v>0</v>
      </c>
      <c r="F36" s="11">
        <v>0</v>
      </c>
      <c r="G36" s="11">
        <v>0</v>
      </c>
      <c r="H36" s="11">
        <v>-11100</v>
      </c>
      <c r="I36" s="11">
        <v>0</v>
      </c>
      <c r="J36" s="11">
        <v>0</v>
      </c>
      <c r="K36" s="11">
        <f t="shared" si="17"/>
        <v>-7178.27</v>
      </c>
      <c r="L36" s="12">
        <v>0</v>
      </c>
      <c r="M36" s="12">
        <v>-5935.6</v>
      </c>
      <c r="N36" s="12">
        <v>-825.25</v>
      </c>
      <c r="O36" s="12">
        <v>-417.42</v>
      </c>
      <c r="P36" s="12">
        <v>0</v>
      </c>
      <c r="Q36" s="12">
        <v>0</v>
      </c>
    </row>
    <row r="37" spans="1:17" ht="10.5" customHeight="1" x14ac:dyDescent="0.2">
      <c r="A37" s="10"/>
      <c r="B37" s="11" t="s">
        <v>36</v>
      </c>
      <c r="C37" s="11">
        <f t="shared" si="15"/>
        <v>-8508.9599999999991</v>
      </c>
      <c r="D37" s="11">
        <f t="shared" si="16"/>
        <v>-4296</v>
      </c>
      <c r="E37" s="11">
        <v>-1422</v>
      </c>
      <c r="F37" s="11">
        <v>0</v>
      </c>
      <c r="G37" s="11">
        <v>0</v>
      </c>
      <c r="H37" s="11">
        <v>0</v>
      </c>
      <c r="I37" s="11">
        <v>-565</v>
      </c>
      <c r="J37" s="11">
        <v>-2309</v>
      </c>
      <c r="K37" s="11">
        <f t="shared" si="17"/>
        <v>-4212.96</v>
      </c>
      <c r="L37" s="12">
        <v>0</v>
      </c>
      <c r="M37" s="12">
        <v>0</v>
      </c>
      <c r="N37" s="12">
        <v>-1839.33</v>
      </c>
      <c r="O37" s="12">
        <v>-1613.63</v>
      </c>
      <c r="P37" s="12">
        <v>-760</v>
      </c>
      <c r="Q37" s="12">
        <v>0</v>
      </c>
    </row>
    <row r="38" spans="1:17" ht="10.5" customHeight="1" x14ac:dyDescent="0.2">
      <c r="A38" s="10"/>
      <c r="B38" s="11" t="s">
        <v>37</v>
      </c>
      <c r="C38" s="11">
        <f t="shared" si="15"/>
        <v>-107548.87</v>
      </c>
      <c r="D38" s="11">
        <f t="shared" si="16"/>
        <v>-51125</v>
      </c>
      <c r="E38" s="11">
        <v>-7927</v>
      </c>
      <c r="F38" s="11">
        <v>-7927</v>
      </c>
      <c r="G38" s="11">
        <v>-7927</v>
      </c>
      <c r="H38" s="11">
        <v>-7418</v>
      </c>
      <c r="I38" s="11">
        <v>-11672</v>
      </c>
      <c r="J38" s="11">
        <v>-8254</v>
      </c>
      <c r="K38" s="11">
        <f t="shared" si="17"/>
        <v>-56423.87</v>
      </c>
      <c r="L38" s="12">
        <v>-12400</v>
      </c>
      <c r="M38" s="12">
        <v>-15581.75</v>
      </c>
      <c r="N38" s="12">
        <v>-4765.6899999999996</v>
      </c>
      <c r="O38" s="12">
        <v>-7345</v>
      </c>
      <c r="P38" s="12">
        <v>-5321.43</v>
      </c>
      <c r="Q38" s="12">
        <v>-11010</v>
      </c>
    </row>
    <row r="39" spans="1:17" ht="10.5" customHeight="1" x14ac:dyDescent="0.2">
      <c r="A39" s="10"/>
      <c r="B39" s="11" t="s">
        <v>38</v>
      </c>
      <c r="C39" s="11">
        <f t="shared" si="15"/>
        <v>-67982.010000000009</v>
      </c>
      <c r="D39" s="11">
        <f t="shared" si="16"/>
        <v>-28127</v>
      </c>
      <c r="E39" s="11">
        <v>-3950</v>
      </c>
      <c r="F39" s="11">
        <v>-3950</v>
      </c>
      <c r="G39" s="11">
        <v>-3950</v>
      </c>
      <c r="H39" s="11">
        <v>-3950</v>
      </c>
      <c r="I39" s="11">
        <v>-5766</v>
      </c>
      <c r="J39" s="11">
        <v>-6561</v>
      </c>
      <c r="K39" s="11">
        <f t="shared" si="17"/>
        <v>-39855.01</v>
      </c>
      <c r="L39" s="12">
        <v>-6010</v>
      </c>
      <c r="M39" s="12">
        <v>-4480</v>
      </c>
      <c r="N39" s="12">
        <v>-8953.43</v>
      </c>
      <c r="O39" s="12">
        <v>-7648</v>
      </c>
      <c r="P39" s="12">
        <v>-7603.58</v>
      </c>
      <c r="Q39" s="12">
        <v>-5160</v>
      </c>
    </row>
    <row r="40" spans="1:17" ht="10.5" customHeight="1" x14ac:dyDescent="0.2">
      <c r="A40" s="10"/>
      <c r="B40" s="11" t="s">
        <v>39</v>
      </c>
      <c r="C40" s="11">
        <f t="shared" si="15"/>
        <v>-10542.65</v>
      </c>
      <c r="D40" s="11">
        <f t="shared" si="16"/>
        <v>-7052</v>
      </c>
      <c r="E40" s="11">
        <v>-32</v>
      </c>
      <c r="F40" s="11">
        <v>-82</v>
      </c>
      <c r="G40" s="11">
        <v>-3167</v>
      </c>
      <c r="H40" s="11">
        <v>0</v>
      </c>
      <c r="I40" s="11">
        <v>-3771</v>
      </c>
      <c r="J40" s="11">
        <v>0</v>
      </c>
      <c r="K40" s="11">
        <f t="shared" si="17"/>
        <v>-3490.65</v>
      </c>
      <c r="L40" s="12">
        <v>0</v>
      </c>
      <c r="M40" s="12">
        <v>0</v>
      </c>
      <c r="N40" s="12">
        <v>0</v>
      </c>
      <c r="O40" s="12">
        <v>-80.349999999999994</v>
      </c>
      <c r="P40" s="12">
        <v>0</v>
      </c>
      <c r="Q40" s="12">
        <v>-3410.3</v>
      </c>
    </row>
    <row r="41" spans="1:17" ht="10.5" customHeight="1" x14ac:dyDescent="0.2">
      <c r="A41" s="10"/>
      <c r="B41" s="11" t="s">
        <v>40</v>
      </c>
      <c r="C41" s="11">
        <f t="shared" si="15"/>
        <v>-1897.26</v>
      </c>
      <c r="D41" s="11">
        <f t="shared" si="16"/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17"/>
        <v>-1897.26</v>
      </c>
      <c r="L41" s="12">
        <v>0</v>
      </c>
      <c r="M41" s="12">
        <v>-337.66</v>
      </c>
      <c r="N41" s="12">
        <v>-522.55999999999995</v>
      </c>
      <c r="O41" s="12">
        <v>0</v>
      </c>
      <c r="P41" s="12">
        <v>-1037.04</v>
      </c>
      <c r="Q41" s="12">
        <v>0</v>
      </c>
    </row>
    <row r="42" spans="1:17" ht="10.5" customHeight="1" x14ac:dyDescent="0.2">
      <c r="A42" s="10"/>
      <c r="B42" s="11" t="s">
        <v>41</v>
      </c>
      <c r="C42" s="11">
        <f t="shared" si="15"/>
        <v>-6928.52</v>
      </c>
      <c r="D42" s="11">
        <f t="shared" si="16"/>
        <v>-3505</v>
      </c>
      <c r="E42" s="11">
        <v>-1178</v>
      </c>
      <c r="F42" s="11">
        <v>-225</v>
      </c>
      <c r="G42" s="11">
        <v>-732</v>
      </c>
      <c r="H42" s="11">
        <v>-313</v>
      </c>
      <c r="I42" s="11">
        <v>-645</v>
      </c>
      <c r="J42" s="11">
        <v>-412</v>
      </c>
      <c r="K42" s="11">
        <f t="shared" si="17"/>
        <v>-3423.5200000000004</v>
      </c>
      <c r="L42" s="12">
        <v>-495.65</v>
      </c>
      <c r="M42" s="12">
        <v>-453.19</v>
      </c>
      <c r="N42" s="12">
        <v>-1712.14</v>
      </c>
      <c r="O42" s="12">
        <v>-167.13</v>
      </c>
      <c r="P42" s="12">
        <v>-85.8</v>
      </c>
      <c r="Q42" s="12">
        <v>-509.61</v>
      </c>
    </row>
    <row r="43" spans="1:17" ht="10.5" customHeight="1" x14ac:dyDescent="0.2">
      <c r="A43" s="10"/>
      <c r="B43" s="11" t="s">
        <v>42</v>
      </c>
      <c r="C43" s="11">
        <f t="shared" si="15"/>
        <v>-691.6</v>
      </c>
      <c r="D43" s="11">
        <f t="shared" si="16"/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f t="shared" si="17"/>
        <v>-691.6</v>
      </c>
      <c r="L43" s="12">
        <v>-17.72</v>
      </c>
      <c r="M43" s="12">
        <v>-598.62</v>
      </c>
      <c r="N43" s="12">
        <v>-25.91</v>
      </c>
      <c r="O43" s="12">
        <v>-49.35</v>
      </c>
      <c r="P43" s="12">
        <v>0</v>
      </c>
      <c r="Q43" s="12">
        <v>0</v>
      </c>
    </row>
    <row r="44" spans="1:17" ht="10.5" customHeight="1" x14ac:dyDescent="0.2">
      <c r="A44" s="10"/>
      <c r="B44" s="11" t="s">
        <v>43</v>
      </c>
      <c r="C44" s="11">
        <f t="shared" si="15"/>
        <v>-13188.400000000001</v>
      </c>
      <c r="D44" s="11">
        <f t="shared" si="16"/>
        <v>-2657</v>
      </c>
      <c r="E44" s="11">
        <v>-2544</v>
      </c>
      <c r="F44" s="11">
        <v>0</v>
      </c>
      <c r="G44" s="11">
        <v>0</v>
      </c>
      <c r="H44" s="11">
        <v>-113</v>
      </c>
      <c r="I44" s="11">
        <v>0</v>
      </c>
      <c r="J44" s="11">
        <v>0</v>
      </c>
      <c r="K44" s="11">
        <f t="shared" si="17"/>
        <v>-10531.400000000001</v>
      </c>
      <c r="L44" s="12">
        <v>0</v>
      </c>
      <c r="M44" s="12">
        <v>-3886.3</v>
      </c>
      <c r="N44" s="12">
        <v>-6645.1</v>
      </c>
      <c r="O44" s="12">
        <v>0</v>
      </c>
      <c r="P44" s="12">
        <v>0</v>
      </c>
      <c r="Q44" s="12">
        <v>0</v>
      </c>
    </row>
    <row r="45" spans="1:17" ht="10.5" customHeight="1" x14ac:dyDescent="0.2">
      <c r="A45" s="10"/>
      <c r="B45" s="11" t="s">
        <v>44</v>
      </c>
      <c r="C45" s="11">
        <f t="shared" si="15"/>
        <v>-4131.96</v>
      </c>
      <c r="D45" s="11">
        <f t="shared" si="16"/>
        <v>-3912</v>
      </c>
      <c r="E45" s="11">
        <v>-550</v>
      </c>
      <c r="F45" s="11">
        <v>-500</v>
      </c>
      <c r="G45" s="11">
        <v>-1193</v>
      </c>
      <c r="H45" s="11">
        <v>-501</v>
      </c>
      <c r="I45" s="11">
        <v>-584</v>
      </c>
      <c r="J45" s="11">
        <v>-584</v>
      </c>
      <c r="K45" s="11">
        <f t="shared" si="17"/>
        <v>-219.96</v>
      </c>
      <c r="L45" s="12">
        <v>0</v>
      </c>
      <c r="M45" s="12">
        <v>0</v>
      </c>
      <c r="N45" s="12">
        <v>0</v>
      </c>
      <c r="O45" s="12">
        <v>-219.96</v>
      </c>
      <c r="P45" s="12">
        <v>0</v>
      </c>
      <c r="Q45" s="12">
        <v>0</v>
      </c>
    </row>
    <row r="46" spans="1:17" ht="10.5" customHeight="1" x14ac:dyDescent="0.2">
      <c r="A46" s="10"/>
      <c r="B46" s="11" t="s">
        <v>45</v>
      </c>
      <c r="C46" s="11">
        <f t="shared" si="15"/>
        <v>-6687.2100000000009</v>
      </c>
      <c r="D46" s="11">
        <f t="shared" si="16"/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f t="shared" si="17"/>
        <v>-6687.2100000000009</v>
      </c>
      <c r="L46" s="12">
        <v>0</v>
      </c>
      <c r="M46" s="12">
        <v>-601.70000000000005</v>
      </c>
      <c r="N46" s="12">
        <v>2067.36</v>
      </c>
      <c r="O46" s="12">
        <v>-6085.51</v>
      </c>
      <c r="P46" s="12">
        <v>-2067.36</v>
      </c>
      <c r="Q46" s="12">
        <v>0</v>
      </c>
    </row>
    <row r="47" spans="1:17" ht="10.5" customHeight="1" x14ac:dyDescent="0.2">
      <c r="A47" s="10"/>
      <c r="B47" s="11" t="s">
        <v>46</v>
      </c>
      <c r="C47" s="11">
        <f t="shared" si="15"/>
        <v>-9848.18</v>
      </c>
      <c r="D47" s="11">
        <f t="shared" si="16"/>
        <v>-4891</v>
      </c>
      <c r="E47" s="11">
        <v>-578</v>
      </c>
      <c r="F47" s="11">
        <v>-511</v>
      </c>
      <c r="G47" s="11">
        <v>-736</v>
      </c>
      <c r="H47" s="11">
        <v>-544</v>
      </c>
      <c r="I47" s="11">
        <v>-2074</v>
      </c>
      <c r="J47" s="11">
        <v>-448</v>
      </c>
      <c r="K47" s="11">
        <f t="shared" si="17"/>
        <v>-4957.18</v>
      </c>
      <c r="L47" s="12">
        <v>-1017.04</v>
      </c>
      <c r="M47" s="12">
        <v>-994.29</v>
      </c>
      <c r="N47" s="12">
        <v>-1419.04</v>
      </c>
      <c r="O47" s="12">
        <v>-387.57</v>
      </c>
      <c r="P47" s="12">
        <v>-699.45</v>
      </c>
      <c r="Q47" s="12">
        <v>-439.79</v>
      </c>
    </row>
    <row r="48" spans="1:17" ht="10.5" customHeight="1" x14ac:dyDescent="0.2">
      <c r="A48" s="10"/>
      <c r="B48" s="11" t="s">
        <v>47</v>
      </c>
      <c r="C48" s="11">
        <f t="shared" si="15"/>
        <v>-17118.900000000001</v>
      </c>
      <c r="D48" s="11">
        <f t="shared" si="16"/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f t="shared" si="17"/>
        <v>-17118.900000000001</v>
      </c>
      <c r="L48" s="12">
        <v>0</v>
      </c>
      <c r="M48" s="12">
        <v>0</v>
      </c>
      <c r="N48" s="12">
        <v>0</v>
      </c>
      <c r="O48" s="12">
        <v>-17118.900000000001</v>
      </c>
      <c r="P48" s="12">
        <v>0</v>
      </c>
      <c r="Q48" s="12">
        <v>0</v>
      </c>
    </row>
    <row r="49" spans="1:17" ht="10.5" customHeight="1" x14ac:dyDescent="0.2">
      <c r="A49" s="10"/>
      <c r="B49" s="11" t="s">
        <v>121</v>
      </c>
      <c r="C49" s="11">
        <f t="shared" ref="C49:C50" si="18">D49+K49</f>
        <v>-100000</v>
      </c>
      <c r="D49" s="11">
        <f t="shared" ref="D49:D50" si="19">SUM(E49:J49)</f>
        <v>-100000</v>
      </c>
      <c r="E49" s="11">
        <v>0</v>
      </c>
      <c r="F49" s="11">
        <v>-60000</v>
      </c>
      <c r="G49" s="11">
        <v>-40000</v>
      </c>
      <c r="H49" s="11">
        <v>0</v>
      </c>
      <c r="I49" s="11">
        <v>0</v>
      </c>
      <c r="J49" s="11">
        <v>0</v>
      </c>
      <c r="K49" s="11">
        <f t="shared" si="17"/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</row>
    <row r="50" spans="1:17" ht="10.5" customHeight="1" x14ac:dyDescent="0.2">
      <c r="A50" s="10"/>
      <c r="B50" s="11" t="s">
        <v>122</v>
      </c>
      <c r="C50" s="11">
        <f t="shared" si="18"/>
        <v>-100000</v>
      </c>
      <c r="D50" s="11">
        <f t="shared" si="19"/>
        <v>-100000</v>
      </c>
      <c r="E50" s="11">
        <v>-20000</v>
      </c>
      <c r="F50" s="11">
        <v>-40000</v>
      </c>
      <c r="G50" s="11">
        <v>-20000</v>
      </c>
      <c r="H50" s="11">
        <v>-20000</v>
      </c>
      <c r="I50" s="11">
        <v>0</v>
      </c>
      <c r="J50" s="11">
        <v>0</v>
      </c>
      <c r="K50" s="11">
        <f t="shared" si="17"/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</row>
    <row r="51" spans="1:17" ht="10.5" customHeight="1" x14ac:dyDescent="0.2">
      <c r="A51" s="10"/>
      <c r="B51" s="11" t="s">
        <v>48</v>
      </c>
      <c r="C51" s="11">
        <f t="shared" si="15"/>
        <v>-4578.8500000000004</v>
      </c>
      <c r="D51" s="11">
        <f t="shared" si="16"/>
        <v>-1253</v>
      </c>
      <c r="E51" s="11">
        <v>-488</v>
      </c>
      <c r="F51" s="11">
        <v>-178</v>
      </c>
      <c r="G51" s="11">
        <v>-156</v>
      </c>
      <c r="H51" s="11">
        <v>-86</v>
      </c>
      <c r="I51" s="11">
        <v>-178</v>
      </c>
      <c r="J51" s="11">
        <v>-167</v>
      </c>
      <c r="K51" s="11">
        <f t="shared" si="17"/>
        <v>-3325.85</v>
      </c>
      <c r="L51" s="12">
        <v>-435.28</v>
      </c>
      <c r="M51" s="12">
        <v>-875.4</v>
      </c>
      <c r="N51" s="12">
        <v>-414.28</v>
      </c>
      <c r="O51" s="12">
        <v>-1068.8900000000001</v>
      </c>
      <c r="P51" s="12">
        <v>-241.15</v>
      </c>
      <c r="Q51" s="12">
        <v>-290.85000000000002</v>
      </c>
    </row>
    <row r="52" spans="1:17" ht="10.5" customHeight="1" x14ac:dyDescent="0.2">
      <c r="A52" s="10"/>
      <c r="B52" s="11" t="s">
        <v>49</v>
      </c>
      <c r="C52" s="11">
        <f t="shared" si="15"/>
        <v>-5423.62</v>
      </c>
      <c r="D52" s="11">
        <f t="shared" si="16"/>
        <v>-3504</v>
      </c>
      <c r="E52" s="11">
        <v>-584</v>
      </c>
      <c r="F52" s="11">
        <v>-584</v>
      </c>
      <c r="G52" s="11">
        <v>-584</v>
      </c>
      <c r="H52" s="11">
        <v>-584</v>
      </c>
      <c r="I52" s="11">
        <v>-584</v>
      </c>
      <c r="J52" s="11">
        <v>-584</v>
      </c>
      <c r="K52" s="11">
        <f t="shared" si="17"/>
        <v>-1919.6200000000001</v>
      </c>
      <c r="L52" s="12">
        <v>0</v>
      </c>
      <c r="M52" s="12">
        <v>-622.5</v>
      </c>
      <c r="N52" s="12">
        <v>0</v>
      </c>
      <c r="O52" s="12">
        <v>-97</v>
      </c>
      <c r="P52" s="12">
        <v>-74.44</v>
      </c>
      <c r="Q52" s="12">
        <v>-1125.68</v>
      </c>
    </row>
    <row r="53" spans="1:17" ht="10.5" customHeight="1" x14ac:dyDescent="0.2">
      <c r="A53" s="10"/>
      <c r="B53" s="11" t="s">
        <v>50</v>
      </c>
      <c r="C53" s="11">
        <f t="shared" si="15"/>
        <v>-7282.7900000000009</v>
      </c>
      <c r="D53" s="11">
        <f t="shared" si="16"/>
        <v>-3348</v>
      </c>
      <c r="E53" s="11">
        <v>-637</v>
      </c>
      <c r="F53" s="11">
        <v>-492</v>
      </c>
      <c r="G53" s="11">
        <v>-600</v>
      </c>
      <c r="H53" s="11">
        <v>-540</v>
      </c>
      <c r="I53" s="11">
        <v>-562</v>
      </c>
      <c r="J53" s="11">
        <v>-517</v>
      </c>
      <c r="K53" s="11">
        <f t="shared" si="17"/>
        <v>-3934.7900000000004</v>
      </c>
      <c r="L53" s="12">
        <v>-717.68</v>
      </c>
      <c r="M53" s="12">
        <v>-734.7</v>
      </c>
      <c r="N53" s="12">
        <v>-610.22</v>
      </c>
      <c r="O53" s="12">
        <v>-633.73</v>
      </c>
      <c r="P53" s="12">
        <v>-613.5</v>
      </c>
      <c r="Q53" s="12">
        <v>-624.96</v>
      </c>
    </row>
    <row r="54" spans="1:17" ht="10.5" customHeight="1" x14ac:dyDescent="0.2">
      <c r="A54" s="10"/>
      <c r="B54" s="11" t="s">
        <v>51</v>
      </c>
      <c r="C54" s="11">
        <f t="shared" si="15"/>
        <v>-1750</v>
      </c>
      <c r="D54" s="11">
        <f t="shared" si="16"/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f t="shared" si="17"/>
        <v>-1750</v>
      </c>
      <c r="L54" s="12">
        <v>0</v>
      </c>
      <c r="M54" s="12">
        <v>0</v>
      </c>
      <c r="N54" s="12">
        <v>0</v>
      </c>
      <c r="O54" s="12">
        <v>-1750</v>
      </c>
      <c r="P54" s="12">
        <v>0</v>
      </c>
      <c r="Q54" s="12">
        <v>0</v>
      </c>
    </row>
    <row r="55" spans="1:17" ht="10.5" customHeight="1" x14ac:dyDescent="0.2">
      <c r="A55" s="10"/>
      <c r="B55" s="11" t="s">
        <v>52</v>
      </c>
      <c r="C55" s="11">
        <f t="shared" si="15"/>
        <v>-45972.28</v>
      </c>
      <c r="D55" s="11">
        <f t="shared" si="16"/>
        <v>-18420</v>
      </c>
      <c r="E55" s="11">
        <v>-3070</v>
      </c>
      <c r="F55" s="11">
        <v>-3070</v>
      </c>
      <c r="G55" s="11">
        <v>-3070</v>
      </c>
      <c r="H55" s="11">
        <v>-3070</v>
      </c>
      <c r="I55" s="11">
        <v>-3070</v>
      </c>
      <c r="J55" s="11">
        <v>-3070</v>
      </c>
      <c r="K55" s="11">
        <f t="shared" si="17"/>
        <v>-27552.28</v>
      </c>
      <c r="L55" s="12">
        <v>0</v>
      </c>
      <c r="M55" s="12">
        <v>-3817.92</v>
      </c>
      <c r="N55" s="12">
        <v>-3105.43</v>
      </c>
      <c r="O55" s="12">
        <v>-6876.31</v>
      </c>
      <c r="P55" s="12">
        <v>0</v>
      </c>
      <c r="Q55" s="12">
        <v>-13752.62</v>
      </c>
    </row>
    <row r="56" spans="1:17" ht="10.5" customHeight="1" x14ac:dyDescent="0.2">
      <c r="A56" s="10"/>
      <c r="B56" s="11" t="s">
        <v>53</v>
      </c>
      <c r="C56" s="11">
        <f t="shared" si="15"/>
        <v>-541458.90999999992</v>
      </c>
      <c r="D56" s="11">
        <f t="shared" si="16"/>
        <v>-261324</v>
      </c>
      <c r="E56" s="11">
        <v>-37332</v>
      </c>
      <c r="F56" s="11">
        <v>-55998</v>
      </c>
      <c r="G56" s="11">
        <v>-37332</v>
      </c>
      <c r="H56" s="11">
        <v>-37332</v>
      </c>
      <c r="I56" s="11">
        <v>-55998</v>
      </c>
      <c r="J56" s="11">
        <v>-37332</v>
      </c>
      <c r="K56" s="11">
        <f t="shared" si="17"/>
        <v>-280134.90999999997</v>
      </c>
      <c r="L56" s="12">
        <v>-48938.42</v>
      </c>
      <c r="M56" s="12">
        <v>-48938.44</v>
      </c>
      <c r="N56" s="12">
        <v>-65407.18</v>
      </c>
      <c r="O56" s="12">
        <v>-40616.959999999999</v>
      </c>
      <c r="P56" s="12">
        <v>-38116.959999999999</v>
      </c>
      <c r="Q56" s="12">
        <v>-38116.949999999997</v>
      </c>
    </row>
    <row r="57" spans="1:17" ht="10.5" customHeight="1" x14ac:dyDescent="0.2">
      <c r="A57" s="10"/>
      <c r="B57" s="11" t="s">
        <v>54</v>
      </c>
      <c r="C57" s="11">
        <f t="shared" si="15"/>
        <v>-547.97</v>
      </c>
      <c r="D57" s="11">
        <f t="shared" si="16"/>
        <v>-62</v>
      </c>
      <c r="E57" s="11">
        <v>-46</v>
      </c>
      <c r="F57" s="11">
        <v>0</v>
      </c>
      <c r="G57" s="11">
        <v>0</v>
      </c>
      <c r="H57" s="11">
        <v>0</v>
      </c>
      <c r="I57" s="11">
        <v>-16</v>
      </c>
      <c r="J57" s="11">
        <v>0</v>
      </c>
      <c r="K57" s="11">
        <f t="shared" si="17"/>
        <v>-485.97</v>
      </c>
      <c r="L57" s="12">
        <v>-306.36</v>
      </c>
      <c r="M57" s="12">
        <v>-82.19</v>
      </c>
      <c r="N57" s="12">
        <v>0</v>
      </c>
      <c r="O57" s="12">
        <v>-97.42</v>
      </c>
      <c r="P57" s="12">
        <v>0</v>
      </c>
      <c r="Q57" s="12">
        <v>0</v>
      </c>
    </row>
    <row r="58" spans="1:17" ht="10.5" customHeight="1" x14ac:dyDescent="0.2">
      <c r="A58" s="10"/>
      <c r="B58" s="11" t="s">
        <v>55</v>
      </c>
      <c r="C58" s="11">
        <f t="shared" si="15"/>
        <v>-576.90000000000009</v>
      </c>
      <c r="D58" s="11">
        <f t="shared" si="16"/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f t="shared" si="17"/>
        <v>-576.90000000000009</v>
      </c>
      <c r="L58" s="12">
        <v>-84.25</v>
      </c>
      <c r="M58" s="12">
        <v>-4.21</v>
      </c>
      <c r="N58" s="12">
        <v>-98.97</v>
      </c>
      <c r="O58" s="12">
        <v>-389.47</v>
      </c>
      <c r="P58" s="12">
        <v>0</v>
      </c>
      <c r="Q58" s="12">
        <v>0</v>
      </c>
    </row>
    <row r="59" spans="1:17" ht="10.5" customHeight="1" x14ac:dyDescent="0.2">
      <c r="A59" s="10"/>
      <c r="B59" s="11" t="s">
        <v>56</v>
      </c>
      <c r="C59" s="11">
        <f t="shared" si="15"/>
        <v>-57111.869999999995</v>
      </c>
      <c r="D59" s="11">
        <f t="shared" si="16"/>
        <v>-30499</v>
      </c>
      <c r="E59" s="11">
        <v>-16423</v>
      </c>
      <c r="F59" s="11">
        <v>0</v>
      </c>
      <c r="G59" s="11">
        <v>0</v>
      </c>
      <c r="H59" s="11">
        <v>-14076</v>
      </c>
      <c r="I59" s="11">
        <v>0</v>
      </c>
      <c r="J59" s="11">
        <v>0</v>
      </c>
      <c r="K59" s="11">
        <f t="shared" si="17"/>
        <v>-26612.869999999995</v>
      </c>
      <c r="L59" s="12">
        <v>-4649.16</v>
      </c>
      <c r="M59" s="12">
        <v>-4649.16</v>
      </c>
      <c r="N59" s="12">
        <v>-6213.69</v>
      </c>
      <c r="O59" s="12">
        <v>-3858.62</v>
      </c>
      <c r="P59" s="12">
        <v>-3621.12</v>
      </c>
      <c r="Q59" s="12">
        <v>-3621.12</v>
      </c>
    </row>
    <row r="60" spans="1:17" ht="10.5" customHeight="1" x14ac:dyDescent="0.2">
      <c r="A60" s="10"/>
      <c r="B60" s="11" t="s">
        <v>57</v>
      </c>
      <c r="C60" s="11">
        <f t="shared" si="15"/>
        <v>-10938.76</v>
      </c>
      <c r="D60" s="11">
        <f t="shared" si="16"/>
        <v>-5736</v>
      </c>
      <c r="E60" s="11">
        <v>-1036</v>
      </c>
      <c r="F60" s="11">
        <v>-957</v>
      </c>
      <c r="G60" s="11">
        <v>-840</v>
      </c>
      <c r="H60" s="11">
        <v>-1087</v>
      </c>
      <c r="I60" s="11">
        <v>-589</v>
      </c>
      <c r="J60" s="11">
        <v>-1227</v>
      </c>
      <c r="K60" s="11">
        <f t="shared" si="17"/>
        <v>-5202.76</v>
      </c>
      <c r="L60" s="12">
        <v>-74.13</v>
      </c>
      <c r="M60" s="12">
        <v>-1243.22</v>
      </c>
      <c r="N60" s="12">
        <v>-492.87</v>
      </c>
      <c r="O60" s="12">
        <v>-848.86</v>
      </c>
      <c r="P60" s="12">
        <v>-1793.05</v>
      </c>
      <c r="Q60" s="12">
        <v>-750.63</v>
      </c>
    </row>
    <row r="61" spans="1:17" ht="10.5" customHeight="1" x14ac:dyDescent="0.2">
      <c r="A61" s="10"/>
      <c r="B61" s="11" t="s">
        <v>58</v>
      </c>
      <c r="C61" s="11">
        <f t="shared" si="15"/>
        <v>-9727.7000000000007</v>
      </c>
      <c r="D61" s="11">
        <f t="shared" si="16"/>
        <v>-3342</v>
      </c>
      <c r="E61" s="11">
        <v>-381</v>
      </c>
      <c r="F61" s="11">
        <v>-655</v>
      </c>
      <c r="G61" s="11">
        <v>-766</v>
      </c>
      <c r="H61" s="11">
        <v>-140</v>
      </c>
      <c r="I61" s="11">
        <v>0</v>
      </c>
      <c r="J61" s="11">
        <v>-1400</v>
      </c>
      <c r="K61" s="11">
        <f t="shared" si="17"/>
        <v>-6385.7</v>
      </c>
      <c r="L61" s="12">
        <v>-769.35</v>
      </c>
      <c r="M61" s="12">
        <v>-1301.6199999999999</v>
      </c>
      <c r="N61" s="12">
        <v>-2501.1799999999998</v>
      </c>
      <c r="O61" s="12">
        <v>-510.78</v>
      </c>
      <c r="P61" s="12">
        <v>-476.26</v>
      </c>
      <c r="Q61" s="12">
        <v>-826.51</v>
      </c>
    </row>
    <row r="62" spans="1:17" ht="10.5" customHeight="1" x14ac:dyDescent="0.2">
      <c r="A62" s="10"/>
      <c r="B62" s="11" t="s">
        <v>59</v>
      </c>
      <c r="C62" s="11">
        <f t="shared" si="15"/>
        <v>-766.63</v>
      </c>
      <c r="D62" s="11">
        <f t="shared" si="16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f t="shared" si="17"/>
        <v>-766.63</v>
      </c>
      <c r="L62" s="12">
        <v>-48.21</v>
      </c>
      <c r="M62" s="12">
        <v>-660.63</v>
      </c>
      <c r="N62" s="12">
        <v>-57.79</v>
      </c>
      <c r="O62" s="12">
        <v>0</v>
      </c>
      <c r="P62" s="12">
        <v>0</v>
      </c>
      <c r="Q62" s="12">
        <v>0</v>
      </c>
    </row>
    <row r="63" spans="1:17" ht="10.5" customHeight="1" x14ac:dyDescent="0.2">
      <c r="A63" s="10"/>
      <c r="B63" s="11" t="s">
        <v>60</v>
      </c>
      <c r="C63" s="11">
        <f t="shared" si="15"/>
        <v>-8712</v>
      </c>
      <c r="D63" s="11">
        <f t="shared" si="16"/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f t="shared" si="17"/>
        <v>-8712</v>
      </c>
      <c r="L63" s="12">
        <v>0</v>
      </c>
      <c r="M63" s="12">
        <v>0</v>
      </c>
      <c r="N63" s="12">
        <v>-8712</v>
      </c>
      <c r="O63" s="12">
        <v>0</v>
      </c>
      <c r="P63" s="12">
        <v>0</v>
      </c>
      <c r="Q63" s="12">
        <v>0</v>
      </c>
    </row>
    <row r="64" spans="1:17" ht="10.5" customHeight="1" x14ac:dyDescent="0.2">
      <c r="A64" s="10"/>
      <c r="B64" s="11" t="s">
        <v>61</v>
      </c>
      <c r="C64" s="11">
        <f t="shared" si="15"/>
        <v>-4591.21</v>
      </c>
      <c r="D64" s="11">
        <f t="shared" si="16"/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f t="shared" si="17"/>
        <v>-4591.21</v>
      </c>
      <c r="L64" s="12">
        <v>0</v>
      </c>
      <c r="M64" s="12">
        <v>0</v>
      </c>
      <c r="N64" s="12">
        <v>0</v>
      </c>
      <c r="O64" s="12">
        <v>0</v>
      </c>
      <c r="P64" s="12">
        <v>-4591.21</v>
      </c>
      <c r="Q64" s="12">
        <v>0</v>
      </c>
    </row>
    <row r="65" spans="1:17" ht="10.5" customHeight="1" x14ac:dyDescent="0.2">
      <c r="A65" s="10"/>
      <c r="B65" s="13" t="s">
        <v>62</v>
      </c>
      <c r="C65" s="14">
        <f t="shared" ref="C65" si="20">SUM(C23:C64)</f>
        <v>-1351158.4899999998</v>
      </c>
      <c r="D65" s="14">
        <f t="shared" ref="D65" si="21">SUM(D23:D64)</f>
        <v>-733863.38</v>
      </c>
      <c r="E65" s="14">
        <f t="shared" ref="E65" si="22">SUM(E23:E64)</f>
        <v>-130500</v>
      </c>
      <c r="F65" s="14">
        <f t="shared" ref="F65" si="23">SUM(F23:F64)</f>
        <v>-185059</v>
      </c>
      <c r="G65" s="14">
        <f t="shared" ref="G65" si="24">SUM(G23:G64)</f>
        <v>-125525</v>
      </c>
      <c r="H65" s="14">
        <f t="shared" ref="H65" si="25">SUM(H23:H64)</f>
        <v>-123875</v>
      </c>
      <c r="I65" s="14">
        <f t="shared" ref="I65" si="26">SUM(I23:I64)</f>
        <v>-94008</v>
      </c>
      <c r="J65" s="14">
        <f t="shared" ref="J65" si="27">SUM(J23:J64)</f>
        <v>-74896.38</v>
      </c>
      <c r="K65" s="14">
        <f t="shared" ref="K65:Q65" si="28">SUM(K23:K64)</f>
        <v>-617295.11</v>
      </c>
      <c r="L65" s="14">
        <f t="shared" si="28"/>
        <v>-96216.570000000022</v>
      </c>
      <c r="M65" s="14">
        <f t="shared" si="28"/>
        <v>-108734.37000000002</v>
      </c>
      <c r="N65" s="14">
        <f t="shared" si="28"/>
        <v>-125350.68999999999</v>
      </c>
      <c r="O65" s="14">
        <f t="shared" si="28"/>
        <v>-123112.74999999997</v>
      </c>
      <c r="P65" s="14">
        <f t="shared" si="28"/>
        <v>-73515.16</v>
      </c>
      <c r="Q65" s="14">
        <f t="shared" si="28"/>
        <v>-90365.569999999992</v>
      </c>
    </row>
    <row r="66" spans="1:17" ht="10.5" customHeight="1" x14ac:dyDescent="0.2">
      <c r="A66" s="10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10.5" customHeight="1" x14ac:dyDescent="0.2">
      <c r="A67" s="10"/>
      <c r="B67" s="11" t="s">
        <v>63</v>
      </c>
      <c r="C67" s="11">
        <f t="shared" si="15"/>
        <v>35001.08</v>
      </c>
      <c r="D67" s="11">
        <f t="shared" ref="D67:D68" si="29">SUM(E67:J67)</f>
        <v>16662</v>
      </c>
      <c r="E67" s="11">
        <f>2777*6</f>
        <v>16662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f t="shared" ref="K67:K68" si="30">SUM(L67:Q67)</f>
        <v>18339.080000000002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18339.080000000002</v>
      </c>
    </row>
    <row r="68" spans="1:17" ht="10.5" customHeight="1" x14ac:dyDescent="0.2">
      <c r="A68" s="10"/>
      <c r="B68" s="11" t="s">
        <v>64</v>
      </c>
      <c r="C68" s="11">
        <f t="shared" si="15"/>
        <v>1382.77</v>
      </c>
      <c r="D68" s="11">
        <f t="shared" si="29"/>
        <v>130</v>
      </c>
      <c r="E68" s="11">
        <v>31</v>
      </c>
      <c r="F68" s="11">
        <v>31</v>
      </c>
      <c r="G68" s="11">
        <v>31</v>
      </c>
      <c r="H68" s="11">
        <v>12</v>
      </c>
      <c r="I68" s="11">
        <v>13</v>
      </c>
      <c r="J68" s="11">
        <v>12</v>
      </c>
      <c r="K68" s="11">
        <f t="shared" si="30"/>
        <v>1252.77</v>
      </c>
      <c r="L68" s="12">
        <v>7.91</v>
      </c>
      <c r="M68" s="12">
        <v>126.45</v>
      </c>
      <c r="N68" s="12">
        <v>17.7</v>
      </c>
      <c r="O68" s="12">
        <v>1075.1300000000001</v>
      </c>
      <c r="P68" s="12">
        <v>10.57</v>
      </c>
      <c r="Q68" s="12">
        <v>15.01</v>
      </c>
    </row>
    <row r="69" spans="1:17" ht="10.5" customHeight="1" x14ac:dyDescent="0.2">
      <c r="A69" s="15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ht="10.5" customHeight="1" x14ac:dyDescent="0.2">
      <c r="A70" s="10"/>
      <c r="B70" s="11" t="s">
        <v>65</v>
      </c>
      <c r="C70" s="11">
        <f t="shared" si="15"/>
        <v>12037.94</v>
      </c>
      <c r="D70" s="11">
        <f t="shared" ref="D70:D76" si="31">SUM(E70:J70)</f>
        <v>10000</v>
      </c>
      <c r="E70" s="11">
        <v>8400</v>
      </c>
      <c r="F70" s="11">
        <v>-6000</v>
      </c>
      <c r="G70" s="11">
        <v>8000</v>
      </c>
      <c r="H70" s="11">
        <v>3400</v>
      </c>
      <c r="I70" s="11">
        <v>-9000</v>
      </c>
      <c r="J70" s="11">
        <v>5200</v>
      </c>
      <c r="K70" s="11">
        <f t="shared" ref="K70:K76" si="32">SUM(L70:Q70)</f>
        <v>2037.9400000000005</v>
      </c>
      <c r="L70" s="12">
        <v>7487.52</v>
      </c>
      <c r="M70" s="12">
        <v>-11689.41</v>
      </c>
      <c r="N70" s="12">
        <v>3202.18</v>
      </c>
      <c r="O70" s="12">
        <v>6800.73</v>
      </c>
      <c r="P70" s="12">
        <v>9081.0499999999993</v>
      </c>
      <c r="Q70" s="12">
        <v>-12844.13</v>
      </c>
    </row>
    <row r="71" spans="1:17" ht="10.5" customHeight="1" x14ac:dyDescent="0.2">
      <c r="A71" s="10"/>
      <c r="B71" s="11" t="s">
        <v>66</v>
      </c>
      <c r="C71" s="11">
        <f t="shared" si="15"/>
        <v>-3817.92</v>
      </c>
      <c r="D71" s="11">
        <f t="shared" si="31"/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f t="shared" si="32"/>
        <v>-3817.92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-3817.92</v>
      </c>
    </row>
    <row r="72" spans="1:17" ht="10.5" customHeight="1" x14ac:dyDescent="0.2">
      <c r="A72" s="10"/>
      <c r="B72" s="11" t="s">
        <v>67</v>
      </c>
      <c r="C72" s="11">
        <f t="shared" si="15"/>
        <v>-929.7</v>
      </c>
      <c r="D72" s="11">
        <f t="shared" si="31"/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f t="shared" si="32"/>
        <v>-929.7</v>
      </c>
      <c r="L72" s="12">
        <v>-248.7</v>
      </c>
      <c r="M72" s="12">
        <v>-681</v>
      </c>
      <c r="N72" s="12">
        <v>0</v>
      </c>
      <c r="O72" s="12">
        <v>0</v>
      </c>
      <c r="P72" s="12">
        <v>0</v>
      </c>
      <c r="Q72" s="12">
        <v>0</v>
      </c>
    </row>
    <row r="73" spans="1:17" ht="10.5" customHeight="1" x14ac:dyDescent="0.2">
      <c r="A73" s="10"/>
      <c r="B73" s="11" t="s">
        <v>68</v>
      </c>
      <c r="C73" s="11">
        <f t="shared" si="15"/>
        <v>1210</v>
      </c>
      <c r="D73" s="11">
        <f t="shared" si="31"/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f t="shared" si="32"/>
        <v>1210</v>
      </c>
      <c r="L73" s="12">
        <v>1210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</row>
    <row r="74" spans="1:17" ht="10.5" customHeight="1" x14ac:dyDescent="0.2">
      <c r="A74" s="10"/>
      <c r="B74" s="11" t="s">
        <v>69</v>
      </c>
      <c r="C74" s="11">
        <f t="shared" si="15"/>
        <v>1444.9</v>
      </c>
      <c r="D74" s="11">
        <f t="shared" si="31"/>
        <v>951</v>
      </c>
      <c r="E74" s="11">
        <v>317</v>
      </c>
      <c r="F74" s="11">
        <v>317</v>
      </c>
      <c r="G74" s="11">
        <v>317</v>
      </c>
      <c r="H74" s="11">
        <v>0</v>
      </c>
      <c r="I74" s="11">
        <v>0</v>
      </c>
      <c r="J74" s="11">
        <v>0</v>
      </c>
      <c r="K74" s="11">
        <f t="shared" si="32"/>
        <v>493.9</v>
      </c>
      <c r="L74" s="12">
        <v>0</v>
      </c>
      <c r="M74" s="12">
        <v>0</v>
      </c>
      <c r="N74" s="12">
        <v>493.9</v>
      </c>
      <c r="O74" s="12">
        <v>0</v>
      </c>
      <c r="P74" s="12">
        <v>0</v>
      </c>
      <c r="Q74" s="12">
        <v>0</v>
      </c>
    </row>
    <row r="75" spans="1:17" ht="10.5" customHeight="1" x14ac:dyDescent="0.2">
      <c r="A75" s="10"/>
      <c r="B75" s="11" t="s">
        <v>70</v>
      </c>
      <c r="C75" s="11">
        <f t="shared" si="15"/>
        <v>-3873</v>
      </c>
      <c r="D75" s="11">
        <f t="shared" si="31"/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f t="shared" si="32"/>
        <v>-3873</v>
      </c>
      <c r="L75" s="12">
        <v>-3873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</row>
    <row r="76" spans="1:17" ht="10.5" customHeight="1" x14ac:dyDescent="0.2">
      <c r="A76" s="10"/>
      <c r="B76" s="11" t="s">
        <v>71</v>
      </c>
      <c r="C76" s="11">
        <f t="shared" si="15"/>
        <v>-29447.690000000002</v>
      </c>
      <c r="D76" s="11">
        <f t="shared" si="31"/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f t="shared" si="32"/>
        <v>-29447.690000000002</v>
      </c>
      <c r="L76" s="12">
        <v>-148.62</v>
      </c>
      <c r="M76" s="12">
        <v>-260.77999999999997</v>
      </c>
      <c r="N76" s="12">
        <v>-18181.82</v>
      </c>
      <c r="O76" s="12">
        <v>0</v>
      </c>
      <c r="P76" s="12">
        <v>-4145.6499999999996</v>
      </c>
      <c r="Q76" s="12">
        <v>-6710.82</v>
      </c>
    </row>
    <row r="77" spans="1:17" ht="10.5" customHeight="1" x14ac:dyDescent="0.2">
      <c r="A77" s="10"/>
      <c r="B77" s="13" t="s">
        <v>72</v>
      </c>
      <c r="C77" s="14">
        <f t="shared" ref="C77" si="33">SUM(C70:C76)</f>
        <v>-23375.47</v>
      </c>
      <c r="D77" s="14">
        <f t="shared" ref="D77" si="34">SUM(D70:D76)</f>
        <v>10951</v>
      </c>
      <c r="E77" s="14">
        <f t="shared" ref="E77" si="35">SUM(E70:E76)</f>
        <v>8717</v>
      </c>
      <c r="F77" s="14">
        <f t="shared" ref="F77" si="36">SUM(F70:F76)</f>
        <v>-5683</v>
      </c>
      <c r="G77" s="14">
        <f t="shared" ref="G77" si="37">SUM(G70:G76)</f>
        <v>8317</v>
      </c>
      <c r="H77" s="14">
        <f t="shared" ref="H77" si="38">SUM(H70:H76)</f>
        <v>3400</v>
      </c>
      <c r="I77" s="14">
        <f t="shared" ref="I77" si="39">SUM(I70:I76)</f>
        <v>-9000</v>
      </c>
      <c r="J77" s="14">
        <f t="shared" ref="J77" si="40">SUM(J70:J76)</f>
        <v>5200</v>
      </c>
      <c r="K77" s="14">
        <f t="shared" ref="K77:Q77" si="41">SUM(K70:K76)</f>
        <v>-34326.47</v>
      </c>
      <c r="L77" s="14">
        <f t="shared" si="41"/>
        <v>4427.2</v>
      </c>
      <c r="M77" s="14">
        <f t="shared" si="41"/>
        <v>-12631.19</v>
      </c>
      <c r="N77" s="14">
        <f t="shared" si="41"/>
        <v>-14485.74</v>
      </c>
      <c r="O77" s="14">
        <f t="shared" si="41"/>
        <v>6800.73</v>
      </c>
      <c r="P77" s="14">
        <f t="shared" si="41"/>
        <v>4935.3999999999996</v>
      </c>
      <c r="Q77" s="14">
        <f t="shared" si="41"/>
        <v>-23372.87</v>
      </c>
    </row>
    <row r="78" spans="1:17" ht="10.5" customHeight="1" x14ac:dyDescent="0.2">
      <c r="A78" s="10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ht="10.5" customHeight="1" x14ac:dyDescent="0.2">
      <c r="A79" s="15"/>
      <c r="B79" s="40" t="s">
        <v>73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ht="10.5" customHeight="1" x14ac:dyDescent="0.2">
      <c r="A80" s="10"/>
      <c r="B80" s="11" t="s">
        <v>74</v>
      </c>
      <c r="C80" s="11">
        <f t="shared" ref="C80:C85" si="42">D80+K80</f>
        <v>-16000</v>
      </c>
      <c r="D80" s="11">
        <f t="shared" ref="D80:D85" si="43">SUM(E80:J80)</f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f t="shared" ref="K80:K85" si="44">SUM(L80:Q80)</f>
        <v>-16000</v>
      </c>
      <c r="L80" s="12">
        <v>0</v>
      </c>
      <c r="M80" s="12">
        <v>-6000</v>
      </c>
      <c r="N80" s="12">
        <v>0</v>
      </c>
      <c r="O80" s="12">
        <v>-10000</v>
      </c>
      <c r="P80" s="12">
        <v>0</v>
      </c>
      <c r="Q80" s="12">
        <v>0</v>
      </c>
    </row>
    <row r="81" spans="1:17" ht="10.5" customHeight="1" x14ac:dyDescent="0.2">
      <c r="A81" s="10"/>
      <c r="B81" s="11" t="s">
        <v>75</v>
      </c>
      <c r="C81" s="11">
        <f t="shared" si="42"/>
        <v>477.74000000000069</v>
      </c>
      <c r="D81" s="11">
        <f t="shared" si="43"/>
        <v>0</v>
      </c>
      <c r="E81" s="11">
        <v>1800</v>
      </c>
      <c r="F81" s="11">
        <v>-3600</v>
      </c>
      <c r="G81" s="11">
        <v>1800</v>
      </c>
      <c r="H81" s="11">
        <v>1800</v>
      </c>
      <c r="I81" s="11">
        <v>-3600</v>
      </c>
      <c r="J81" s="11">
        <v>1800</v>
      </c>
      <c r="K81" s="11">
        <f t="shared" si="44"/>
        <v>477.74000000000069</v>
      </c>
      <c r="L81" s="12">
        <v>1797.96</v>
      </c>
      <c r="M81" s="12">
        <v>-3807.04</v>
      </c>
      <c r="N81" s="12">
        <v>2696.94</v>
      </c>
      <c r="O81" s="12">
        <v>1797.96</v>
      </c>
      <c r="P81" s="12">
        <v>1797.96</v>
      </c>
      <c r="Q81" s="12">
        <v>-3806.04</v>
      </c>
    </row>
    <row r="82" spans="1:17" ht="10.5" customHeight="1" x14ac:dyDescent="0.2">
      <c r="A82" s="10"/>
      <c r="B82" s="11" t="s">
        <v>76</v>
      </c>
      <c r="C82" s="11">
        <f t="shared" si="42"/>
        <v>1994</v>
      </c>
      <c r="D82" s="11">
        <f t="shared" si="43"/>
        <v>0</v>
      </c>
      <c r="E82" s="11">
        <v>6032</v>
      </c>
      <c r="F82" s="11">
        <v>-12064</v>
      </c>
      <c r="G82" s="11">
        <v>6032</v>
      </c>
      <c r="H82" s="11">
        <v>6032</v>
      </c>
      <c r="I82" s="11">
        <v>-12064</v>
      </c>
      <c r="J82" s="11">
        <v>6032</v>
      </c>
      <c r="K82" s="11">
        <f t="shared" si="44"/>
        <v>1994</v>
      </c>
      <c r="L82" s="12">
        <v>3475</v>
      </c>
      <c r="M82" s="12">
        <v>-17817</v>
      </c>
      <c r="N82" s="12">
        <v>16010</v>
      </c>
      <c r="O82" s="12">
        <v>4287</v>
      </c>
      <c r="P82" s="12">
        <v>0</v>
      </c>
      <c r="Q82" s="12">
        <v>-3961</v>
      </c>
    </row>
    <row r="83" spans="1:17" ht="10.5" customHeight="1" x14ac:dyDescent="0.2">
      <c r="A83" s="10"/>
      <c r="B83" s="11" t="s">
        <v>120</v>
      </c>
      <c r="C83" s="11">
        <f t="shared" si="42"/>
        <v>-1350.97</v>
      </c>
      <c r="D83" s="11">
        <f t="shared" si="43"/>
        <v>-1074</v>
      </c>
      <c r="E83" s="11">
        <v>0</v>
      </c>
      <c r="F83" s="11">
        <v>0</v>
      </c>
      <c r="G83" s="11">
        <v>0</v>
      </c>
      <c r="H83" s="11">
        <v>-733</v>
      </c>
      <c r="I83" s="11">
        <v>-341</v>
      </c>
      <c r="J83" s="11">
        <v>0</v>
      </c>
      <c r="K83" s="11">
        <f t="shared" si="44"/>
        <v>-276.96999999999997</v>
      </c>
      <c r="L83" s="12">
        <v>0</v>
      </c>
      <c r="M83" s="12">
        <v>-227.73</v>
      </c>
      <c r="N83" s="12">
        <v>-49.24</v>
      </c>
      <c r="O83" s="12">
        <v>0</v>
      </c>
      <c r="P83" s="12">
        <v>0</v>
      </c>
      <c r="Q83" s="12">
        <v>0</v>
      </c>
    </row>
    <row r="84" spans="1:17" ht="10.5" customHeight="1" x14ac:dyDescent="0.2">
      <c r="A84" s="10"/>
      <c r="B84" s="11" t="s">
        <v>77</v>
      </c>
      <c r="C84" s="11">
        <f t="shared" si="42"/>
        <v>0.01</v>
      </c>
      <c r="D84" s="11">
        <f t="shared" si="43"/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f t="shared" si="44"/>
        <v>0.01</v>
      </c>
      <c r="L84" s="12">
        <v>0</v>
      </c>
      <c r="M84" s="12">
        <v>0.01</v>
      </c>
      <c r="N84" s="12">
        <v>0</v>
      </c>
      <c r="O84" s="12">
        <v>0</v>
      </c>
      <c r="P84" s="12">
        <v>0</v>
      </c>
      <c r="Q84" s="12">
        <v>0</v>
      </c>
    </row>
    <row r="85" spans="1:17" ht="10.5" customHeight="1" x14ac:dyDescent="0.2">
      <c r="A85" s="10"/>
      <c r="B85" s="11" t="s">
        <v>78</v>
      </c>
      <c r="C85" s="11">
        <f t="shared" si="42"/>
        <v>17486.59</v>
      </c>
      <c r="D85" s="11">
        <f t="shared" si="43"/>
        <v>0</v>
      </c>
      <c r="E85" s="11">
        <v>4692</v>
      </c>
      <c r="F85" s="11">
        <v>-9384</v>
      </c>
      <c r="G85" s="11">
        <v>4692</v>
      </c>
      <c r="H85" s="11">
        <v>4692</v>
      </c>
      <c r="I85" s="11">
        <v>-9384</v>
      </c>
      <c r="J85" s="11">
        <v>4692</v>
      </c>
      <c r="K85" s="11">
        <f t="shared" si="44"/>
        <v>17486.59</v>
      </c>
      <c r="L85" s="12">
        <v>6179.16</v>
      </c>
      <c r="M85" s="12">
        <v>4849.16</v>
      </c>
      <c r="N85" s="12">
        <v>-5750.92</v>
      </c>
      <c r="O85" s="12">
        <v>5022.37</v>
      </c>
      <c r="P85" s="12">
        <v>3621.12</v>
      </c>
      <c r="Q85" s="12">
        <v>3565.7</v>
      </c>
    </row>
    <row r="86" spans="1:17" ht="10.5" customHeight="1" x14ac:dyDescent="0.2">
      <c r="A86" s="10"/>
      <c r="B86" s="13" t="s">
        <v>79</v>
      </c>
      <c r="C86" s="14">
        <f t="shared" ref="C86" si="45">SUM(C80:C85)</f>
        <v>2607.3700000000026</v>
      </c>
      <c r="D86" s="14">
        <f t="shared" ref="D86" si="46">SUM(D80:D85)</f>
        <v>-1074</v>
      </c>
      <c r="E86" s="14">
        <f t="shared" ref="E86" si="47">SUM(E80:E85)</f>
        <v>12524</v>
      </c>
      <c r="F86" s="14">
        <f t="shared" ref="F86" si="48">SUM(F80:F85)</f>
        <v>-25048</v>
      </c>
      <c r="G86" s="14">
        <f t="shared" ref="G86" si="49">SUM(G80:G85)</f>
        <v>12524</v>
      </c>
      <c r="H86" s="14">
        <f t="shared" ref="H86" si="50">SUM(H80:H85)</f>
        <v>11791</v>
      </c>
      <c r="I86" s="14">
        <f t="shared" ref="I86" si="51">SUM(I80:I85)</f>
        <v>-25389</v>
      </c>
      <c r="J86" s="14">
        <f t="shared" ref="J86" si="52">SUM(J80:J85)</f>
        <v>12524</v>
      </c>
      <c r="K86" s="14">
        <f t="shared" ref="K86:Q86" si="53">SUM(K80:K85)</f>
        <v>3681.3700000000026</v>
      </c>
      <c r="L86" s="14">
        <f t="shared" si="53"/>
        <v>11452.119999999999</v>
      </c>
      <c r="M86" s="14">
        <f t="shared" si="53"/>
        <v>-23002.600000000002</v>
      </c>
      <c r="N86" s="14">
        <f t="shared" si="53"/>
        <v>12906.779999999997</v>
      </c>
      <c r="O86" s="14">
        <f t="shared" si="53"/>
        <v>1107.329999999999</v>
      </c>
      <c r="P86" s="14">
        <f t="shared" si="53"/>
        <v>5419.08</v>
      </c>
      <c r="Q86" s="14">
        <f t="shared" si="53"/>
        <v>-4201.34</v>
      </c>
    </row>
    <row r="87" spans="1:17" ht="10.5" customHeight="1" x14ac:dyDescent="0.2">
      <c r="A87" s="10"/>
      <c r="B87" s="37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ht="10.5" customHeight="1" x14ac:dyDescent="0.2">
      <c r="A88" s="13" t="s">
        <v>80</v>
      </c>
      <c r="B88" s="10"/>
      <c r="C88" s="14">
        <f t="shared" ref="C88" si="54">(SUM(C67:C68) + (((C20 + C65) + C77) + C86))</f>
        <v>116197.45000000019</v>
      </c>
      <c r="D88" s="14">
        <f>(SUM(D67:D68) + (((D20 + D65) + D77) + D86))</f>
        <v>226450.62</v>
      </c>
      <c r="E88" s="14">
        <f t="shared" ref="E88" si="55">(SUM(E67:E68) + (((E20 + E65) + E77) + E86))</f>
        <v>84729</v>
      </c>
      <c r="F88" s="14">
        <f t="shared" ref="F88" si="56">(SUM(F67:F68) + (((F20 + F65) + F77) + F86))</f>
        <v>33343</v>
      </c>
      <c r="G88" s="14">
        <f t="shared" ref="G88" si="57">(SUM(G67:G68) + (((G20 + G65) + G77) + G86))</f>
        <v>63679</v>
      </c>
      <c r="H88" s="14">
        <f t="shared" ref="H88" si="58">(SUM(H67:H68) + (((H20 + H65) + H77) + H86))</f>
        <v>11623</v>
      </c>
      <c r="I88" s="14">
        <f t="shared" ref="I88" si="59">(SUM(I67:I68) + (((I20 + I65) + I77) + I86))</f>
        <v>155</v>
      </c>
      <c r="J88" s="14">
        <f t="shared" ref="J88" si="60">(SUM(J67:J68) + (((J20 + J65) + J77) + J86))</f>
        <v>32921.619999999995</v>
      </c>
      <c r="K88" s="14">
        <f t="shared" ref="K88:Q88" si="61">(SUM(K67:K68) + (((K20 + K65) + K77) + K86))</f>
        <v>-110253.16999999998</v>
      </c>
      <c r="L88" s="14">
        <f t="shared" si="61"/>
        <v>5674.3799999999783</v>
      </c>
      <c r="M88" s="14">
        <f t="shared" si="61"/>
        <v>-66799.420000000027</v>
      </c>
      <c r="N88" s="14">
        <f t="shared" si="61"/>
        <v>-46891.170000000006</v>
      </c>
      <c r="O88" s="14">
        <f t="shared" si="61"/>
        <v>-10748.169999999958</v>
      </c>
      <c r="P88" s="14">
        <f t="shared" si="61"/>
        <v>53067.39</v>
      </c>
      <c r="Q88" s="14">
        <f t="shared" si="61"/>
        <v>-44556.179999999993</v>
      </c>
    </row>
    <row r="89" spans="1:17" ht="13.3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2.95" customHeight="1" x14ac:dyDescent="0.2">
      <c r="A90" s="41" t="s">
        <v>81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 ht="10.5" customHeight="1" x14ac:dyDescent="0.2">
      <c r="A91" s="15"/>
      <c r="B91" s="40" t="s">
        <v>82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0.5" customHeight="1" x14ac:dyDescent="0.2">
      <c r="A92" s="10"/>
      <c r="B92" s="11" t="s">
        <v>83</v>
      </c>
      <c r="C92" s="11">
        <f t="shared" ref="C92" si="62">D92+K92</f>
        <v>62.73</v>
      </c>
      <c r="D92" s="11">
        <f t="shared" ref="D92" si="63">SUM(E92:J92)</f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f t="shared" ref="K92" si="64">SUM(L92:Q92)</f>
        <v>62.73</v>
      </c>
      <c r="L92" s="12">
        <v>0</v>
      </c>
      <c r="M92" s="12">
        <v>0</v>
      </c>
      <c r="N92" s="12">
        <v>0</v>
      </c>
      <c r="O92" s="12">
        <v>62.73</v>
      </c>
      <c r="P92" s="12">
        <v>0</v>
      </c>
      <c r="Q92" s="12">
        <v>0</v>
      </c>
    </row>
    <row r="93" spans="1:17" ht="10.5" customHeight="1" x14ac:dyDescent="0.2">
      <c r="A93" s="10"/>
      <c r="B93" s="13" t="s">
        <v>84</v>
      </c>
      <c r="C93" s="14">
        <f t="shared" ref="C93" si="65">C92</f>
        <v>62.73</v>
      </c>
      <c r="D93" s="14">
        <f t="shared" ref="D93" si="66">D92</f>
        <v>0</v>
      </c>
      <c r="E93" s="14">
        <f t="shared" ref="E93" si="67">E92</f>
        <v>0</v>
      </c>
      <c r="F93" s="14">
        <f t="shared" ref="F93" si="68">F92</f>
        <v>0</v>
      </c>
      <c r="G93" s="14">
        <f t="shared" ref="G93" si="69">G92</f>
        <v>0</v>
      </c>
      <c r="H93" s="14">
        <f t="shared" ref="H93" si="70">H92</f>
        <v>0</v>
      </c>
      <c r="I93" s="14">
        <f t="shared" ref="I93" si="71">I92</f>
        <v>0</v>
      </c>
      <c r="J93" s="14">
        <f t="shared" ref="J93" si="72">J92</f>
        <v>0</v>
      </c>
      <c r="K93" s="14">
        <f t="shared" ref="K93:Q93" si="73">K92</f>
        <v>62.73</v>
      </c>
      <c r="L93" s="14">
        <f t="shared" si="73"/>
        <v>0</v>
      </c>
      <c r="M93" s="14">
        <f t="shared" si="73"/>
        <v>0</v>
      </c>
      <c r="N93" s="14">
        <f t="shared" si="73"/>
        <v>0</v>
      </c>
      <c r="O93" s="14">
        <f t="shared" si="73"/>
        <v>62.73</v>
      </c>
      <c r="P93" s="14">
        <f t="shared" si="73"/>
        <v>0</v>
      </c>
      <c r="Q93" s="14">
        <f t="shared" si="73"/>
        <v>0</v>
      </c>
    </row>
    <row r="94" spans="1:17" ht="10.5" customHeight="1" x14ac:dyDescent="0.2">
      <c r="A94" s="15"/>
      <c r="B94" s="40" t="s">
        <v>85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10.5" customHeight="1" x14ac:dyDescent="0.2">
      <c r="A95" s="10"/>
      <c r="B95" s="11" t="s">
        <v>83</v>
      </c>
      <c r="C95" s="11">
        <f t="shared" ref="C95" si="74">D95+K95</f>
        <v>-4241.45</v>
      </c>
      <c r="D95" s="11">
        <f t="shared" ref="D95" si="75">SUM(E95:J95)</f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f t="shared" ref="K95" si="76">SUM(L95:Q95)</f>
        <v>-4241.45</v>
      </c>
      <c r="L95" s="12">
        <v>0</v>
      </c>
      <c r="M95" s="12">
        <v>0</v>
      </c>
      <c r="N95" s="12">
        <v>-1026.46</v>
      </c>
      <c r="O95" s="12">
        <v>-2204.9899999999998</v>
      </c>
      <c r="P95" s="12">
        <v>-1010</v>
      </c>
      <c r="Q95" s="12">
        <v>0</v>
      </c>
    </row>
    <row r="96" spans="1:17" ht="10.5" customHeight="1" x14ac:dyDescent="0.2">
      <c r="A96" s="10"/>
      <c r="B96" s="13" t="s">
        <v>86</v>
      </c>
      <c r="C96" s="14">
        <f t="shared" ref="C96" si="77">C95</f>
        <v>-4241.45</v>
      </c>
      <c r="D96" s="14">
        <f t="shared" ref="D96" si="78">D95</f>
        <v>0</v>
      </c>
      <c r="E96" s="14">
        <f t="shared" ref="E96" si="79">E95</f>
        <v>0</v>
      </c>
      <c r="F96" s="14">
        <f t="shared" ref="F96" si="80">F95</f>
        <v>0</v>
      </c>
      <c r="G96" s="14">
        <f t="shared" ref="G96" si="81">G95</f>
        <v>0</v>
      </c>
      <c r="H96" s="14">
        <f t="shared" ref="H96" si="82">H95</f>
        <v>0</v>
      </c>
      <c r="I96" s="14">
        <f t="shared" ref="I96" si="83">I95</f>
        <v>0</v>
      </c>
      <c r="J96" s="14">
        <f t="shared" ref="J96" si="84">J95</f>
        <v>0</v>
      </c>
      <c r="K96" s="14">
        <f t="shared" ref="K96:Q96" si="85">K95</f>
        <v>-4241.45</v>
      </c>
      <c r="L96" s="14">
        <f t="shared" si="85"/>
        <v>0</v>
      </c>
      <c r="M96" s="14">
        <f t="shared" si="85"/>
        <v>0</v>
      </c>
      <c r="N96" s="14">
        <f t="shared" si="85"/>
        <v>-1026.46</v>
      </c>
      <c r="O96" s="14">
        <f t="shared" si="85"/>
        <v>-2204.9899999999998</v>
      </c>
      <c r="P96" s="14">
        <f t="shared" si="85"/>
        <v>-1010</v>
      </c>
      <c r="Q96" s="14">
        <f t="shared" si="85"/>
        <v>0</v>
      </c>
    </row>
    <row r="97" spans="1:17" ht="10.5" customHeight="1" x14ac:dyDescent="0.2">
      <c r="A97" s="10"/>
      <c r="B97" s="37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0.5" customHeight="1" x14ac:dyDescent="0.2">
      <c r="A98" s="13" t="s">
        <v>87</v>
      </c>
      <c r="B98" s="10"/>
      <c r="C98" s="14">
        <f t="shared" ref="C98" si="86">(0 + (C93 + C96))</f>
        <v>-4178.72</v>
      </c>
      <c r="D98" s="14">
        <f t="shared" ref="D98" si="87">(0 + (D93 + D96))</f>
        <v>0</v>
      </c>
      <c r="E98" s="14">
        <f t="shared" ref="E98" si="88">(0 + (E93 + E96))</f>
        <v>0</v>
      </c>
      <c r="F98" s="14">
        <f t="shared" ref="F98" si="89">(0 + (F93 + F96))</f>
        <v>0</v>
      </c>
      <c r="G98" s="14">
        <f t="shared" ref="G98" si="90">(0 + (G93 + G96))</f>
        <v>0</v>
      </c>
      <c r="H98" s="14">
        <f t="shared" ref="H98" si="91">(0 + (H93 + H96))</f>
        <v>0</v>
      </c>
      <c r="I98" s="14">
        <f t="shared" ref="I98" si="92">(0 + (I93 + I96))</f>
        <v>0</v>
      </c>
      <c r="J98" s="14">
        <f t="shared" ref="J98" si="93">(0 + (J93 + J96))</f>
        <v>0</v>
      </c>
      <c r="K98" s="14">
        <f t="shared" ref="K98:Q98" si="94">(0 + (K93 + K96))</f>
        <v>-4178.72</v>
      </c>
      <c r="L98" s="14">
        <f t="shared" si="94"/>
        <v>0</v>
      </c>
      <c r="M98" s="14">
        <f t="shared" si="94"/>
        <v>0</v>
      </c>
      <c r="N98" s="14">
        <f t="shared" si="94"/>
        <v>-1026.46</v>
      </c>
      <c r="O98" s="14">
        <f t="shared" si="94"/>
        <v>-2142.2599999999998</v>
      </c>
      <c r="P98" s="14">
        <f t="shared" si="94"/>
        <v>-1010</v>
      </c>
      <c r="Q98" s="14">
        <f t="shared" si="94"/>
        <v>0</v>
      </c>
    </row>
    <row r="99" spans="1:17" ht="13.3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ht="12.95" customHeight="1" x14ac:dyDescent="0.2">
      <c r="A100" s="41" t="s">
        <v>88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 ht="10.5" customHeight="1" x14ac:dyDescent="0.2">
      <c r="A101" s="15"/>
      <c r="B101" s="40" t="s">
        <v>89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ht="10.5" customHeight="1" x14ac:dyDescent="0.2">
      <c r="A102" s="10"/>
      <c r="B102" s="32" t="s">
        <v>126</v>
      </c>
      <c r="C102" s="11">
        <f t="shared" ref="C102:C103" si="95">D102+K102</f>
        <v>-181243.25</v>
      </c>
      <c r="D102" s="11">
        <f t="shared" ref="D102:D103" si="96">SUM(E102:J102)</f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f t="shared" ref="K102:K103" si="97">SUM(L102:Q102)</f>
        <v>-181243.25</v>
      </c>
      <c r="L102" s="12">
        <v>0</v>
      </c>
      <c r="M102" s="12">
        <v>-150000</v>
      </c>
      <c r="N102" s="12">
        <v>-1247.8699999999999</v>
      </c>
      <c r="O102" s="12">
        <v>-10549</v>
      </c>
      <c r="P102" s="12">
        <v>-19446.38</v>
      </c>
      <c r="Q102" s="12">
        <v>0</v>
      </c>
    </row>
    <row r="103" spans="1:17" ht="10.5" customHeight="1" x14ac:dyDescent="0.2">
      <c r="A103" s="10"/>
      <c r="B103" s="32" t="s">
        <v>127</v>
      </c>
      <c r="C103" s="11">
        <f t="shared" si="95"/>
        <v>203125.22</v>
      </c>
      <c r="D103" s="11">
        <f t="shared" si="96"/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f t="shared" si="97"/>
        <v>203125.22</v>
      </c>
      <c r="L103" s="12">
        <v>3125.22</v>
      </c>
      <c r="M103" s="12">
        <v>0</v>
      </c>
      <c r="N103" s="12">
        <v>0</v>
      </c>
      <c r="O103" s="12">
        <v>0</v>
      </c>
      <c r="P103" s="12">
        <v>0</v>
      </c>
      <c r="Q103" s="12">
        <v>200000</v>
      </c>
    </row>
    <row r="104" spans="1:17" ht="10.5" customHeight="1" x14ac:dyDescent="0.2">
      <c r="A104" s="10"/>
      <c r="B104" s="13" t="s">
        <v>90</v>
      </c>
      <c r="C104" s="14">
        <f t="shared" ref="C104" si="98">C102+C103</f>
        <v>21881.97</v>
      </c>
      <c r="D104" s="14">
        <f t="shared" ref="D104" si="99">D102+D103</f>
        <v>0</v>
      </c>
      <c r="E104" s="14">
        <f t="shared" ref="E104" si="100">E102+E103</f>
        <v>0</v>
      </c>
      <c r="F104" s="14">
        <f t="shared" ref="F104" si="101">F102+F103</f>
        <v>0</v>
      </c>
      <c r="G104" s="14">
        <f t="shared" ref="G104" si="102">G102+G103</f>
        <v>0</v>
      </c>
      <c r="H104" s="14">
        <f t="shared" ref="H104" si="103">H102+H103</f>
        <v>0</v>
      </c>
      <c r="I104" s="14">
        <f t="shared" ref="I104" si="104">I102+I103</f>
        <v>0</v>
      </c>
      <c r="J104" s="14">
        <f t="shared" ref="J104" si="105">J102+J103</f>
        <v>0</v>
      </c>
      <c r="K104" s="14">
        <f t="shared" ref="K104:P104" si="106">K102+K103</f>
        <v>21881.97</v>
      </c>
      <c r="L104" s="14">
        <f t="shared" si="106"/>
        <v>3125.22</v>
      </c>
      <c r="M104" s="14">
        <f t="shared" si="106"/>
        <v>-150000</v>
      </c>
      <c r="N104" s="14">
        <f t="shared" si="106"/>
        <v>-1247.8699999999999</v>
      </c>
      <c r="O104" s="14">
        <f t="shared" si="106"/>
        <v>-10549</v>
      </c>
      <c r="P104" s="14">
        <f t="shared" si="106"/>
        <v>-19446.38</v>
      </c>
      <c r="Q104" s="14">
        <f>Q102+Q103</f>
        <v>200000</v>
      </c>
    </row>
    <row r="105" spans="1:17" ht="10.5" customHeight="1" x14ac:dyDescent="0.2">
      <c r="A105" s="10"/>
      <c r="B105" s="37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ht="10.5" customHeight="1" x14ac:dyDescent="0.2">
      <c r="A106" s="13" t="s">
        <v>91</v>
      </c>
      <c r="B106" s="10"/>
      <c r="C106" s="14">
        <f t="shared" ref="C106" si="107">(0 + C104)</f>
        <v>21881.97</v>
      </c>
      <c r="D106" s="14">
        <f t="shared" ref="D106" si="108">(0 + D104)</f>
        <v>0</v>
      </c>
      <c r="E106" s="14">
        <f t="shared" ref="E106" si="109">(0 + E104)</f>
        <v>0</v>
      </c>
      <c r="F106" s="14">
        <f t="shared" ref="F106" si="110">(0 + F104)</f>
        <v>0</v>
      </c>
      <c r="G106" s="14">
        <f t="shared" ref="G106" si="111">(0 + G104)</f>
        <v>0</v>
      </c>
      <c r="H106" s="14">
        <f t="shared" ref="H106" si="112">(0 + H104)</f>
        <v>0</v>
      </c>
      <c r="I106" s="14">
        <f t="shared" ref="I106" si="113">(0 + I104)</f>
        <v>0</v>
      </c>
      <c r="J106" s="14">
        <f t="shared" ref="J106" si="114">(0 + J104)</f>
        <v>0</v>
      </c>
      <c r="K106" s="14">
        <f t="shared" ref="K106:Q106" si="115">(0 + K104)</f>
        <v>21881.97</v>
      </c>
      <c r="L106" s="14">
        <f t="shared" si="115"/>
        <v>3125.22</v>
      </c>
      <c r="M106" s="14">
        <f t="shared" si="115"/>
        <v>-150000</v>
      </c>
      <c r="N106" s="14">
        <f t="shared" si="115"/>
        <v>-1247.8699999999999</v>
      </c>
      <c r="O106" s="14">
        <f t="shared" si="115"/>
        <v>-10549</v>
      </c>
      <c r="P106" s="14">
        <f t="shared" si="115"/>
        <v>-19446.38</v>
      </c>
      <c r="Q106" s="14">
        <f t="shared" si="115"/>
        <v>200000</v>
      </c>
    </row>
    <row r="107" spans="1:17" ht="13.3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ht="10.5" customHeight="1" x14ac:dyDescent="0.2">
      <c r="A108" s="10"/>
      <c r="B108" s="16" t="s">
        <v>92</v>
      </c>
      <c r="C108" s="17">
        <f t="shared" ref="C108:J108" si="116">((C88 + C98) + C106)</f>
        <v>133900.70000000019</v>
      </c>
      <c r="D108" s="17">
        <f t="shared" si="116"/>
        <v>226450.62</v>
      </c>
      <c r="E108" s="17">
        <f t="shared" si="116"/>
        <v>84729</v>
      </c>
      <c r="F108" s="17">
        <f t="shared" si="116"/>
        <v>33343</v>
      </c>
      <c r="G108" s="17">
        <f t="shared" si="116"/>
        <v>63679</v>
      </c>
      <c r="H108" s="17">
        <f t="shared" si="116"/>
        <v>11623</v>
      </c>
      <c r="I108" s="17">
        <f t="shared" si="116"/>
        <v>155</v>
      </c>
      <c r="J108" s="17">
        <f t="shared" si="116"/>
        <v>32921.619999999995</v>
      </c>
      <c r="K108" s="17">
        <f t="shared" ref="K108:Q108" si="117">((K88 + K98) + K106)</f>
        <v>-92549.919999999984</v>
      </c>
      <c r="L108" s="17">
        <f t="shared" si="117"/>
        <v>8799.5999999999785</v>
      </c>
      <c r="M108" s="17">
        <f t="shared" si="117"/>
        <v>-216799.42000000004</v>
      </c>
      <c r="N108" s="17">
        <f t="shared" si="117"/>
        <v>-49165.500000000007</v>
      </c>
      <c r="O108" s="17">
        <f t="shared" si="117"/>
        <v>-23439.429999999957</v>
      </c>
      <c r="P108" s="17">
        <f t="shared" si="117"/>
        <v>32611.01</v>
      </c>
      <c r="Q108" s="17">
        <f t="shared" si="117"/>
        <v>155443.82</v>
      </c>
    </row>
    <row r="109" spans="1:17" ht="13.3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ht="12.95" customHeight="1" x14ac:dyDescent="0.2">
      <c r="A110" s="41" t="s">
        <v>93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 s="9" customFormat="1" ht="10.5" customHeight="1" x14ac:dyDescent="0.2">
      <c r="A111" s="18"/>
      <c r="B111" s="19" t="s">
        <v>94</v>
      </c>
      <c r="C111" s="19">
        <f>Q111</f>
        <v>216353.16</v>
      </c>
      <c r="D111" s="19">
        <f>K129</f>
        <v>123803.24</v>
      </c>
      <c r="E111" s="19">
        <f t="shared" ref="E111:H111" si="118">F129</f>
        <v>265525.24</v>
      </c>
      <c r="F111" s="19">
        <f t="shared" si="118"/>
        <v>232182.24</v>
      </c>
      <c r="G111" s="19">
        <f t="shared" si="118"/>
        <v>168503.24</v>
      </c>
      <c r="H111" s="19">
        <f t="shared" si="118"/>
        <v>156880.24</v>
      </c>
      <c r="I111" s="19">
        <f>J129</f>
        <v>156725.24</v>
      </c>
      <c r="J111" s="19">
        <f>K129</f>
        <v>123803.24</v>
      </c>
      <c r="K111" s="19">
        <f>Q111</f>
        <v>216353.16</v>
      </c>
      <c r="L111" s="20">
        <v>115003.64</v>
      </c>
      <c r="M111" s="20">
        <v>331803.06</v>
      </c>
      <c r="N111" s="20">
        <v>380968.56</v>
      </c>
      <c r="O111" s="20">
        <v>404407.99</v>
      </c>
      <c r="P111" s="20">
        <v>371796.98</v>
      </c>
      <c r="Q111" s="20">
        <v>216353.16</v>
      </c>
    </row>
    <row r="112" spans="1:17" ht="10.5" customHeight="1" x14ac:dyDescent="0.2">
      <c r="A112" s="10"/>
      <c r="B112" s="11" t="s">
        <v>95</v>
      </c>
      <c r="C112" s="11">
        <f t="shared" ref="C112:C128" si="119">D112+K112</f>
        <v>81926.399999999994</v>
      </c>
      <c r="D112" s="11">
        <f t="shared" ref="D112:D128" si="120">SUM(E112:J112)</f>
        <v>125000</v>
      </c>
      <c r="E112" s="11">
        <v>50000</v>
      </c>
      <c r="F112" s="11">
        <v>25000</v>
      </c>
      <c r="G112" s="11">
        <v>50000</v>
      </c>
      <c r="H112" s="11">
        <v>0</v>
      </c>
      <c r="I112" s="11">
        <v>0</v>
      </c>
      <c r="J112" s="11">
        <v>0</v>
      </c>
      <c r="K112" s="11">
        <f t="shared" ref="K112:K128" si="121">SUM(L112:Q112)</f>
        <v>-43073.600000000006</v>
      </c>
      <c r="L112" s="12">
        <v>-26874.78</v>
      </c>
      <c r="M112" s="12">
        <v>-149884.35</v>
      </c>
      <c r="N112" s="12">
        <v>-51247.87</v>
      </c>
      <c r="O112" s="12">
        <v>-10549</v>
      </c>
      <c r="P112" s="12">
        <v>-19446.38</v>
      </c>
      <c r="Q112" s="12">
        <v>214928.78</v>
      </c>
    </row>
    <row r="113" spans="1:17" ht="10.5" customHeight="1" x14ac:dyDescent="0.2">
      <c r="A113" s="10"/>
      <c r="B113" s="11" t="s">
        <v>96</v>
      </c>
      <c r="C113" s="11">
        <f t="shared" si="119"/>
        <v>25000</v>
      </c>
      <c r="D113" s="11">
        <f t="shared" si="120"/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f t="shared" si="121"/>
        <v>25000</v>
      </c>
      <c r="L113" s="12">
        <v>25000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</row>
    <row r="114" spans="1:17" ht="10.5" customHeight="1" x14ac:dyDescent="0.2">
      <c r="A114" s="10"/>
      <c r="B114" s="11" t="s">
        <v>97</v>
      </c>
      <c r="C114" s="11">
        <f t="shared" si="119"/>
        <v>11453.75</v>
      </c>
      <c r="D114" s="11">
        <f t="shared" si="120"/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f t="shared" si="121"/>
        <v>11453.75</v>
      </c>
      <c r="L114" s="12">
        <v>0</v>
      </c>
      <c r="M114" s="12">
        <v>0</v>
      </c>
      <c r="N114" s="12">
        <v>0</v>
      </c>
      <c r="O114" s="12">
        <v>0</v>
      </c>
      <c r="P114" s="12">
        <v>11453.75</v>
      </c>
      <c r="Q114" s="12">
        <v>0</v>
      </c>
    </row>
    <row r="115" spans="1:17" ht="10.5" customHeight="1" x14ac:dyDescent="0.2">
      <c r="A115" s="10"/>
      <c r="B115" s="11" t="s">
        <v>98</v>
      </c>
      <c r="C115" s="11">
        <f t="shared" si="119"/>
        <v>48636.23</v>
      </c>
      <c r="D115" s="11">
        <f t="shared" si="120"/>
        <v>101451</v>
      </c>
      <c r="E115" s="11">
        <v>34729</v>
      </c>
      <c r="F115" s="11">
        <v>8343</v>
      </c>
      <c r="G115" s="11">
        <v>13679</v>
      </c>
      <c r="H115" s="11">
        <v>11623</v>
      </c>
      <c r="I115" s="11">
        <v>155</v>
      </c>
      <c r="J115" s="11">
        <v>32922</v>
      </c>
      <c r="K115" s="11">
        <f t="shared" si="121"/>
        <v>-52814.77</v>
      </c>
      <c r="L115" s="12">
        <v>10995.46</v>
      </c>
      <c r="M115" s="12">
        <v>-39355.18</v>
      </c>
      <c r="N115" s="12">
        <v>7253.24</v>
      </c>
      <c r="O115" s="12">
        <v>-3445.22</v>
      </c>
      <c r="P115" s="12">
        <v>37455.050000000003</v>
      </c>
      <c r="Q115" s="12">
        <v>-65718.12</v>
      </c>
    </row>
    <row r="116" spans="1:17" ht="10.5" customHeight="1" x14ac:dyDescent="0.2">
      <c r="A116" s="10"/>
      <c r="B116" s="11" t="s">
        <v>99</v>
      </c>
      <c r="C116" s="11">
        <f t="shared" si="119"/>
        <v>-5740.66</v>
      </c>
      <c r="D116" s="11">
        <f t="shared" si="120"/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f t="shared" si="121"/>
        <v>-5740.66</v>
      </c>
      <c r="L116" s="12">
        <v>-5740.66</v>
      </c>
      <c r="M116" s="12">
        <v>240</v>
      </c>
      <c r="N116" s="12">
        <v>-240</v>
      </c>
      <c r="O116" s="12">
        <v>0</v>
      </c>
      <c r="P116" s="12">
        <v>0</v>
      </c>
      <c r="Q116" s="12">
        <v>0</v>
      </c>
    </row>
    <row r="117" spans="1:17" ht="10.5" customHeight="1" x14ac:dyDescent="0.2">
      <c r="A117" s="10"/>
      <c r="B117" s="11" t="s">
        <v>100</v>
      </c>
      <c r="C117" s="11">
        <f t="shared" si="119"/>
        <v>5.6843418860808015E-14</v>
      </c>
      <c r="D117" s="11">
        <f t="shared" si="120"/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f t="shared" si="121"/>
        <v>5.6843418860808015E-14</v>
      </c>
      <c r="L117" s="12">
        <v>615.23</v>
      </c>
      <c r="M117" s="12">
        <v>-319.45</v>
      </c>
      <c r="N117" s="12">
        <v>-295.77999999999997</v>
      </c>
      <c r="O117" s="12">
        <v>0</v>
      </c>
      <c r="P117" s="12">
        <v>0</v>
      </c>
      <c r="Q117" s="12">
        <v>0</v>
      </c>
    </row>
    <row r="118" spans="1:17" ht="10.5" customHeight="1" x14ac:dyDescent="0.2">
      <c r="A118" s="10"/>
      <c r="B118" s="11" t="s">
        <v>101</v>
      </c>
      <c r="C118" s="11">
        <f t="shared" si="119"/>
        <v>-180.22</v>
      </c>
      <c r="D118" s="11">
        <f t="shared" si="120"/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f t="shared" si="121"/>
        <v>-180.22</v>
      </c>
      <c r="L118" s="12">
        <v>26.87</v>
      </c>
      <c r="M118" s="12">
        <v>-207.09</v>
      </c>
      <c r="N118" s="12">
        <v>0</v>
      </c>
      <c r="O118" s="12">
        <v>0</v>
      </c>
      <c r="P118" s="12">
        <v>0</v>
      </c>
      <c r="Q118" s="12">
        <v>0</v>
      </c>
    </row>
    <row r="119" spans="1:17" ht="10.5" customHeight="1" x14ac:dyDescent="0.2">
      <c r="A119" s="10"/>
      <c r="B119" s="11" t="s">
        <v>102</v>
      </c>
      <c r="C119" s="11">
        <f t="shared" si="119"/>
        <v>-306.36000000000013</v>
      </c>
      <c r="D119" s="11">
        <f t="shared" si="120"/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f t="shared" si="121"/>
        <v>-306.36000000000013</v>
      </c>
      <c r="L119" s="12">
        <v>3942.94</v>
      </c>
      <c r="M119" s="12">
        <v>-1554.69</v>
      </c>
      <c r="N119" s="12">
        <v>-2694.61</v>
      </c>
      <c r="O119" s="12">
        <v>0</v>
      </c>
      <c r="P119" s="12">
        <v>0</v>
      </c>
      <c r="Q119" s="12">
        <v>0</v>
      </c>
    </row>
    <row r="120" spans="1:17" ht="10.5" customHeight="1" x14ac:dyDescent="0.2">
      <c r="A120" s="10"/>
      <c r="B120" s="11" t="s">
        <v>103</v>
      </c>
      <c r="C120" s="11">
        <f t="shared" si="119"/>
        <v>-526.07999999999993</v>
      </c>
      <c r="D120" s="11">
        <f t="shared" si="120"/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f t="shared" si="121"/>
        <v>-526.07999999999993</v>
      </c>
      <c r="L120" s="12">
        <v>6357.87</v>
      </c>
      <c r="M120" s="12">
        <v>-4330.6099999999997</v>
      </c>
      <c r="N120" s="12">
        <v>-2553.34</v>
      </c>
      <c r="O120" s="12">
        <v>0</v>
      </c>
      <c r="P120" s="12">
        <v>0</v>
      </c>
      <c r="Q120" s="12">
        <v>0</v>
      </c>
    </row>
    <row r="121" spans="1:17" ht="10.5" customHeight="1" x14ac:dyDescent="0.2">
      <c r="A121" s="10"/>
      <c r="B121" s="11" t="s">
        <v>104</v>
      </c>
      <c r="C121" s="11">
        <f t="shared" si="119"/>
        <v>-32977</v>
      </c>
      <c r="D121" s="11">
        <f t="shared" si="120"/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f t="shared" si="121"/>
        <v>-32977</v>
      </c>
      <c r="L121" s="12">
        <v>0</v>
      </c>
      <c r="M121" s="12">
        <v>-32977</v>
      </c>
      <c r="N121" s="12">
        <v>0</v>
      </c>
      <c r="O121" s="12">
        <v>0</v>
      </c>
      <c r="P121" s="12">
        <v>0</v>
      </c>
      <c r="Q121" s="12">
        <v>0</v>
      </c>
    </row>
    <row r="122" spans="1:17" ht="10.5" customHeight="1" x14ac:dyDescent="0.2">
      <c r="A122" s="10"/>
      <c r="B122" s="11" t="s">
        <v>105</v>
      </c>
      <c r="C122" s="11">
        <f t="shared" si="119"/>
        <v>-513.31000000000006</v>
      </c>
      <c r="D122" s="11">
        <f t="shared" si="120"/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f t="shared" si="121"/>
        <v>-513.31000000000006</v>
      </c>
      <c r="L122" s="12">
        <v>-524.47</v>
      </c>
      <c r="M122" s="12">
        <v>-0.33</v>
      </c>
      <c r="N122" s="12">
        <v>2.1</v>
      </c>
      <c r="O122" s="12">
        <v>2.17</v>
      </c>
      <c r="P122" s="12">
        <v>1.21</v>
      </c>
      <c r="Q122" s="12">
        <v>6.01</v>
      </c>
    </row>
    <row r="123" spans="1:17" ht="10.5" customHeight="1" x14ac:dyDescent="0.2">
      <c r="A123" s="10"/>
      <c r="B123" s="11" t="s">
        <v>106</v>
      </c>
      <c r="C123" s="11">
        <f t="shared" si="119"/>
        <v>-4592.5</v>
      </c>
      <c r="D123" s="11">
        <f t="shared" si="120"/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f t="shared" si="121"/>
        <v>-4592.5</v>
      </c>
      <c r="L123" s="12">
        <v>-4196.49</v>
      </c>
      <c r="M123" s="12">
        <v>-4540.01</v>
      </c>
      <c r="N123" s="12">
        <v>643.17999999999995</v>
      </c>
      <c r="O123" s="12">
        <v>-4196.7700000000004</v>
      </c>
      <c r="P123" s="12">
        <v>1313.82</v>
      </c>
      <c r="Q123" s="12">
        <v>6383.77</v>
      </c>
    </row>
    <row r="124" spans="1:17" ht="10.5" customHeight="1" x14ac:dyDescent="0.2">
      <c r="A124" s="10"/>
      <c r="B124" s="11" t="s">
        <v>107</v>
      </c>
      <c r="C124" s="11">
        <f t="shared" si="119"/>
        <v>-26.530000000000086</v>
      </c>
      <c r="D124" s="11">
        <f t="shared" si="120"/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f t="shared" si="121"/>
        <v>-26.530000000000086</v>
      </c>
      <c r="L124" s="12">
        <v>0</v>
      </c>
      <c r="M124" s="12">
        <v>1274.81</v>
      </c>
      <c r="N124" s="12">
        <v>-212.1</v>
      </c>
      <c r="O124" s="12">
        <v>-1297.8900000000001</v>
      </c>
      <c r="P124" s="12">
        <v>494.83</v>
      </c>
      <c r="Q124" s="12">
        <v>-286.18</v>
      </c>
    </row>
    <row r="125" spans="1:17" ht="10.5" customHeight="1" x14ac:dyDescent="0.2">
      <c r="A125" s="10"/>
      <c r="B125" s="11" t="s">
        <v>108</v>
      </c>
      <c r="C125" s="11">
        <f t="shared" si="119"/>
        <v>1298.7</v>
      </c>
      <c r="D125" s="11">
        <f t="shared" si="120"/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f t="shared" si="121"/>
        <v>1298.7</v>
      </c>
      <c r="L125" s="12">
        <v>-728.24</v>
      </c>
      <c r="M125" s="12">
        <v>1293.71</v>
      </c>
      <c r="N125" s="12">
        <v>1182.04</v>
      </c>
      <c r="O125" s="12">
        <v>-2150.35</v>
      </c>
      <c r="P125" s="12">
        <v>2055.37</v>
      </c>
      <c r="Q125" s="12">
        <v>-353.83</v>
      </c>
    </row>
    <row r="126" spans="1:17" ht="10.5" customHeight="1" x14ac:dyDescent="0.2">
      <c r="A126" s="10"/>
      <c r="B126" s="11" t="s">
        <v>109</v>
      </c>
      <c r="C126" s="11">
        <f t="shared" si="119"/>
        <v>8884.61</v>
      </c>
      <c r="D126" s="11">
        <f t="shared" si="120"/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f t="shared" si="121"/>
        <v>8884.61</v>
      </c>
      <c r="L126" s="12">
        <v>0</v>
      </c>
      <c r="M126" s="12">
        <v>8884.61</v>
      </c>
      <c r="N126" s="12">
        <v>0</v>
      </c>
      <c r="O126" s="12">
        <v>0</v>
      </c>
      <c r="P126" s="12">
        <v>0</v>
      </c>
      <c r="Q126" s="12">
        <v>0</v>
      </c>
    </row>
    <row r="127" spans="1:17" ht="10.5" customHeight="1" x14ac:dyDescent="0.2">
      <c r="A127" s="10"/>
      <c r="B127" s="11" t="s">
        <v>110</v>
      </c>
      <c r="C127" s="11">
        <f t="shared" si="119"/>
        <v>-906.45999999999992</v>
      </c>
      <c r="D127" s="11">
        <f t="shared" si="120"/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f t="shared" si="121"/>
        <v>-906.45999999999992</v>
      </c>
      <c r="L127" s="12">
        <v>-74.13</v>
      </c>
      <c r="M127" s="12">
        <v>2760.82</v>
      </c>
      <c r="N127" s="12">
        <v>-1191.24</v>
      </c>
      <c r="O127" s="12">
        <v>-671.27</v>
      </c>
      <c r="P127" s="12">
        <v>-989.54</v>
      </c>
      <c r="Q127" s="12">
        <v>-741.1</v>
      </c>
    </row>
    <row r="128" spans="1:17" ht="10.5" customHeight="1" x14ac:dyDescent="0.2">
      <c r="A128" s="10"/>
      <c r="B128" s="11" t="s">
        <v>111</v>
      </c>
      <c r="C128" s="11">
        <f t="shared" si="119"/>
        <v>2470.5100000000002</v>
      </c>
      <c r="D128" s="11">
        <f t="shared" si="120"/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f t="shared" si="121"/>
        <v>2470.5100000000002</v>
      </c>
      <c r="L128" s="12">
        <v>0</v>
      </c>
      <c r="M128" s="12">
        <v>1915.34</v>
      </c>
      <c r="N128" s="12">
        <v>188.88</v>
      </c>
      <c r="O128" s="12">
        <v>-1131.0999999999999</v>
      </c>
      <c r="P128" s="12">
        <v>272.89999999999998</v>
      </c>
      <c r="Q128" s="12">
        <v>1224.49</v>
      </c>
    </row>
    <row r="129" spans="1:18" s="9" customFormat="1" ht="10.5" customHeight="1" x14ac:dyDescent="0.2">
      <c r="A129" s="21"/>
      <c r="B129" s="33" t="s">
        <v>112</v>
      </c>
      <c r="C129" s="33">
        <f>SUM(C111:C128)</f>
        <v>350254.24</v>
      </c>
      <c r="D129" s="33">
        <f t="shared" ref="D129:I129" si="122">SUM(D111:D128)</f>
        <v>350254.24</v>
      </c>
      <c r="E129" s="33">
        <f t="shared" si="122"/>
        <v>350254.24</v>
      </c>
      <c r="F129" s="33">
        <f t="shared" si="122"/>
        <v>265525.24</v>
      </c>
      <c r="G129" s="33">
        <f t="shared" si="122"/>
        <v>232182.24</v>
      </c>
      <c r="H129" s="33">
        <f t="shared" si="122"/>
        <v>168503.24</v>
      </c>
      <c r="I129" s="33">
        <f t="shared" si="122"/>
        <v>156880.24</v>
      </c>
      <c r="J129" s="33">
        <f>SUM(J111:J128)</f>
        <v>156725.24</v>
      </c>
      <c r="K129" s="33">
        <f>L129</f>
        <v>123803.24</v>
      </c>
      <c r="L129" s="34">
        <v>123803.24</v>
      </c>
      <c r="M129" s="34">
        <v>115003.64</v>
      </c>
      <c r="N129" s="34">
        <v>331803.06</v>
      </c>
      <c r="O129" s="34">
        <v>380968.56</v>
      </c>
      <c r="P129" s="34">
        <v>404407.99</v>
      </c>
      <c r="Q129" s="34">
        <v>371796.98</v>
      </c>
    </row>
    <row r="130" spans="1:18" s="9" customFormat="1" ht="10.5" customHeight="1" x14ac:dyDescent="0.2">
      <c r="A130" s="21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  <c r="M130" s="23"/>
      <c r="N130" s="23"/>
      <c r="O130" s="23"/>
      <c r="P130" s="23"/>
      <c r="Q130" s="23"/>
    </row>
    <row r="131" spans="1:18" ht="10.5" customHeight="1" x14ac:dyDescent="0.2">
      <c r="A131" s="24" t="s">
        <v>113</v>
      </c>
      <c r="B131" s="25"/>
      <c r="C131" s="26">
        <f>C129-C111</f>
        <v>133901.07999999999</v>
      </c>
      <c r="D131" s="26">
        <f>D129-D111</f>
        <v>226451</v>
      </c>
      <c r="E131" s="27">
        <f t="shared" ref="E131:I131" si="123">SUM(E112:E128)</f>
        <v>84729</v>
      </c>
      <c r="F131" s="27">
        <f t="shared" si="123"/>
        <v>33343</v>
      </c>
      <c r="G131" s="27">
        <f t="shared" si="123"/>
        <v>63679</v>
      </c>
      <c r="H131" s="27">
        <f t="shared" si="123"/>
        <v>11623</v>
      </c>
      <c r="I131" s="27">
        <f t="shared" si="123"/>
        <v>155</v>
      </c>
      <c r="J131" s="27">
        <f>SUM(J112:J128)</f>
        <v>32922</v>
      </c>
      <c r="K131" s="26">
        <f>K129-K111</f>
        <v>-92549.92</v>
      </c>
      <c r="L131" s="28">
        <v>8799.6</v>
      </c>
      <c r="M131" s="28">
        <v>-216799.42</v>
      </c>
      <c r="N131" s="28">
        <v>-49165.5</v>
      </c>
      <c r="O131" s="28">
        <v>-23439.43</v>
      </c>
      <c r="P131" s="28">
        <v>32611.01</v>
      </c>
      <c r="Q131" s="28">
        <v>155443.82</v>
      </c>
    </row>
    <row r="133" spans="1:18" s="31" customFormat="1" ht="11.25" x14ac:dyDescent="0.2">
      <c r="B133" s="35" t="s">
        <v>123</v>
      </c>
      <c r="C133" s="36">
        <f t="shared" ref="C133:J133" si="124">D133</f>
        <v>902462</v>
      </c>
      <c r="D133" s="36">
        <f t="shared" si="124"/>
        <v>902462</v>
      </c>
      <c r="E133" s="36">
        <f t="shared" si="124"/>
        <v>902462</v>
      </c>
      <c r="F133" s="36">
        <f t="shared" si="124"/>
        <v>902462</v>
      </c>
      <c r="G133" s="36">
        <f t="shared" si="124"/>
        <v>902462</v>
      </c>
      <c r="H133" s="36">
        <f t="shared" si="124"/>
        <v>902462</v>
      </c>
      <c r="I133" s="36">
        <f t="shared" si="124"/>
        <v>902462</v>
      </c>
      <c r="J133" s="36">
        <f t="shared" si="124"/>
        <v>902462</v>
      </c>
      <c r="K133" s="36">
        <f>L133</f>
        <v>902462</v>
      </c>
      <c r="L133" s="36">
        <v>902462</v>
      </c>
      <c r="M133" s="36">
        <v>909844</v>
      </c>
      <c r="N133" s="36">
        <v>745462</v>
      </c>
      <c r="O133" s="36">
        <v>749765</v>
      </c>
      <c r="P133" s="36">
        <v>727057</v>
      </c>
      <c r="Q133" s="36">
        <v>722031</v>
      </c>
      <c r="R133" s="36">
        <v>920553</v>
      </c>
    </row>
    <row r="134" spans="1:18" x14ac:dyDescent="0.2">
      <c r="K134" s="30" t="s">
        <v>125</v>
      </c>
      <c r="R134" s="30" t="s">
        <v>124</v>
      </c>
    </row>
  </sheetData>
  <mergeCells count="14">
    <mergeCell ref="A110:Q110"/>
    <mergeCell ref="B8:Q8"/>
    <mergeCell ref="B91:Q91"/>
    <mergeCell ref="B101:Q101"/>
    <mergeCell ref="A2:Q2"/>
    <mergeCell ref="A100:Q100"/>
    <mergeCell ref="B79:Q79"/>
    <mergeCell ref="B94:Q94"/>
    <mergeCell ref="A1:Q1"/>
    <mergeCell ref="B69:Q69"/>
    <mergeCell ref="A90:Q90"/>
    <mergeCell ref="A3:Q3"/>
    <mergeCell ref="B22:Q22"/>
    <mergeCell ref="A7:Q7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Cash Flows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2020-01-20T23:10:42Z</dcterms:created>
  <dcterms:modified xsi:type="dcterms:W3CDTF">2020-01-22T21:49:26Z</dcterms:modified>
</cp:coreProperties>
</file>